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Tommy\OneDrive\Documents\16 AndersT GG\"/>
    </mc:Choice>
  </mc:AlternateContent>
  <xr:revisionPtr revIDLastSave="0" documentId="13_ncr:1_{FA6C02F7-5FB4-485B-8B28-69AE42771E57}" xr6:coauthVersionLast="47" xr6:coauthVersionMax="47" xr10:uidLastSave="{00000000-0000-0000-0000-000000000000}"/>
  <bookViews>
    <workbookView xWindow="-120" yWindow="-120" windowWidth="38640" windowHeight="21120" tabRatio="826" xr2:uid="{00000000-000D-0000-FFFF-FFFF00000000}"/>
  </bookViews>
  <sheets>
    <sheet name="SKV4805" sheetId="69" r:id="rId1"/>
  </sheets>
  <definedNames>
    <definedName name="_xlnm.Print_Area" localSheetId="0">'SKV4805'!$AB$202:$BA$301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E187" i="69" l="1"/>
  <c r="C18" i="69"/>
  <c r="BF180" i="69"/>
  <c r="BE180" i="69"/>
  <c r="BF179" i="69"/>
  <c r="BF130" i="69"/>
  <c r="BE179" i="69"/>
  <c r="BE130" i="69"/>
  <c r="AO256" i="69"/>
  <c r="AO254" i="69"/>
  <c r="AX261" i="69"/>
  <c r="AX258" i="69"/>
  <c r="AO227" i="69"/>
  <c r="AO224" i="69"/>
  <c r="AW217" i="69"/>
  <c r="AV217" i="69"/>
  <c r="AV216" i="69"/>
  <c r="AV214" i="69"/>
  <c r="AV212" i="69"/>
  <c r="AI212" i="69"/>
  <c r="AJ217" i="69"/>
  <c r="AI217" i="69"/>
  <c r="AI216" i="69"/>
  <c r="AI214" i="69"/>
  <c r="AV206" i="69"/>
  <c r="G47" i="69"/>
  <c r="G43" i="69"/>
  <c r="G24" i="69"/>
  <c r="G28" i="69" s="1"/>
  <c r="BE178" i="69"/>
  <c r="BE177" i="69"/>
  <c r="BE176" i="69"/>
  <c r="BE175" i="69"/>
  <c r="BE174" i="69"/>
  <c r="BE173" i="69"/>
  <c r="BE172" i="69"/>
  <c r="BE171" i="69"/>
  <c r="BE170" i="69"/>
  <c r="BE169" i="69"/>
  <c r="BE168" i="69"/>
  <c r="BE167" i="69"/>
  <c r="BE166" i="69"/>
  <c r="BE165" i="69"/>
  <c r="BE164" i="69"/>
  <c r="BE163" i="69"/>
  <c r="BE162" i="69"/>
  <c r="BE161" i="69"/>
  <c r="BE160" i="69"/>
  <c r="BE159" i="69"/>
  <c r="BE158" i="69"/>
  <c r="BE157" i="69"/>
  <c r="BE156" i="69"/>
  <c r="BE155" i="69"/>
  <c r="BE154" i="69"/>
  <c r="BE153" i="69"/>
  <c r="BE152" i="69"/>
  <c r="BE151" i="69"/>
  <c r="BE150" i="69"/>
  <c r="BE149" i="69"/>
  <c r="BE148" i="69"/>
  <c r="BE147" i="69"/>
  <c r="BE146" i="69"/>
  <c r="BE145" i="69"/>
  <c r="BE144" i="69"/>
  <c r="BE143" i="69"/>
  <c r="BE142" i="69"/>
  <c r="BE141" i="69"/>
  <c r="BE140" i="69"/>
  <c r="BE139" i="69"/>
  <c r="BE138" i="69"/>
  <c r="BE137" i="69"/>
  <c r="BE136" i="69"/>
  <c r="BE135" i="69"/>
  <c r="BE134" i="69"/>
  <c r="BE133" i="69"/>
  <c r="BE132" i="69"/>
  <c r="BE131" i="69"/>
  <c r="BE129" i="69"/>
  <c r="BE128" i="69"/>
  <c r="BE127" i="69"/>
  <c r="BE126" i="69"/>
  <c r="BE125" i="69"/>
  <c r="BE124" i="69"/>
  <c r="BE123" i="69"/>
  <c r="BE122" i="69"/>
  <c r="BE121" i="69"/>
  <c r="BE120" i="69"/>
  <c r="BE119" i="69"/>
  <c r="BE118" i="69"/>
  <c r="BE117" i="69"/>
  <c r="BE116" i="69"/>
  <c r="BE115" i="69"/>
  <c r="BE114" i="69"/>
  <c r="BE113" i="69"/>
  <c r="BE112" i="69"/>
  <c r="BE111" i="69"/>
  <c r="BE110" i="69"/>
  <c r="BE109" i="69"/>
  <c r="BE108" i="69"/>
  <c r="BE107" i="69"/>
  <c r="BE106" i="69"/>
  <c r="BE105" i="69"/>
  <c r="BE104" i="69"/>
  <c r="BE103" i="69"/>
  <c r="BE102" i="69"/>
  <c r="AX263" i="69"/>
  <c r="AY252" i="69"/>
  <c r="AD305" i="69"/>
  <c r="AD303" i="69"/>
  <c r="AD301" i="69"/>
  <c r="AD299" i="69"/>
  <c r="BE181" i="69" l="1"/>
  <c r="BF178" i="69"/>
  <c r="BF177" i="69"/>
  <c r="BF176" i="69"/>
  <c r="BF175" i="69"/>
  <c r="BF174" i="69"/>
  <c r="BF173" i="69"/>
  <c r="BF172" i="69"/>
  <c r="BF171" i="69"/>
  <c r="BF170" i="69"/>
  <c r="BF169" i="69"/>
  <c r="BF168" i="69"/>
  <c r="BF167" i="69"/>
  <c r="BF166" i="69"/>
  <c r="BF165" i="69"/>
  <c r="BF164" i="69"/>
  <c r="BF163" i="69"/>
  <c r="BF162" i="69"/>
  <c r="BF161" i="69"/>
  <c r="BF160" i="69"/>
  <c r="BF159" i="69"/>
  <c r="BF158" i="69"/>
  <c r="BF157" i="69"/>
  <c r="BF156" i="69"/>
  <c r="BF155" i="69"/>
  <c r="BF154" i="69"/>
  <c r="BF153" i="69"/>
  <c r="BF152" i="69"/>
  <c r="BF151" i="69"/>
  <c r="BF150" i="69"/>
  <c r="BF149" i="69"/>
  <c r="BF148" i="69"/>
  <c r="BF147" i="69"/>
  <c r="BF146" i="69"/>
  <c r="BF145" i="69"/>
  <c r="BF144" i="69"/>
  <c r="BF143" i="69"/>
  <c r="BF142" i="69"/>
  <c r="BF141" i="69"/>
  <c r="BF140" i="69"/>
  <c r="BF139" i="69"/>
  <c r="BF138" i="69"/>
  <c r="BF137" i="69"/>
  <c r="BF136" i="69"/>
  <c r="BF135" i="69"/>
  <c r="BF134" i="69"/>
  <c r="BF133" i="69"/>
  <c r="BF132" i="69"/>
  <c r="BF131" i="69"/>
  <c r="BF129" i="69"/>
  <c r="BF128" i="69"/>
  <c r="BF127" i="69"/>
  <c r="BF126" i="69"/>
  <c r="BF125" i="69"/>
  <c r="BF124" i="69"/>
  <c r="BF123" i="69"/>
  <c r="BF122" i="69"/>
  <c r="BF121" i="69"/>
  <c r="BF120" i="69"/>
  <c r="BF119" i="69"/>
  <c r="BF118" i="69"/>
  <c r="BF117" i="69"/>
  <c r="BF116" i="69"/>
  <c r="BF115" i="69"/>
  <c r="BF114" i="69"/>
  <c r="BF113" i="69"/>
  <c r="BF112" i="69"/>
  <c r="BF111" i="69"/>
  <c r="BF110" i="69"/>
  <c r="BF109" i="69"/>
  <c r="BF108" i="69"/>
  <c r="BF107" i="69"/>
  <c r="BF106" i="69"/>
  <c r="BF105" i="69"/>
  <c r="BF104" i="69"/>
  <c r="BF103" i="69"/>
  <c r="BF102" i="69"/>
  <c r="AN296" i="69"/>
  <c r="AN292" i="69"/>
  <c r="AN272" i="69"/>
  <c r="AI265" i="69"/>
  <c r="BF181" i="69" l="1"/>
  <c r="BE189" i="69"/>
  <c r="G39" i="69" s="1"/>
  <c r="AN288" i="69" s="1"/>
  <c r="G45" i="69"/>
  <c r="AN294" i="69" s="1"/>
  <c r="G22" i="69"/>
  <c r="AN276" i="69"/>
  <c r="AN270" i="69" l="1"/>
  <c r="G26" i="69"/>
  <c r="AN274" i="69" s="1"/>
  <c r="BF187" i="69"/>
  <c r="AO221" i="69"/>
  <c r="BA221" i="69" s="1"/>
  <c r="AO220" i="69"/>
  <c r="G41" i="69"/>
  <c r="AN290" i="69" s="1"/>
  <c r="D39" i="69"/>
  <c r="AJ288" i="69" s="1"/>
  <c r="BF183" i="69"/>
  <c r="BF185" i="69"/>
  <c r="BF184" i="69"/>
  <c r="BF186" i="69"/>
  <c r="G49" i="69"/>
  <c r="AN298" i="69" s="1"/>
  <c r="G30" i="69"/>
  <c r="AN278" i="69" l="1"/>
  <c r="BA233" i="69"/>
  <c r="BA220" i="69"/>
  <c r="BA224" i="69"/>
  <c r="AD295" i="69"/>
  <c r="BF188" i="69"/>
  <c r="D41" i="69" s="1"/>
  <c r="AD297" i="69" l="1"/>
  <c r="AJ290" i="6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<sst xmlns="http://schemas.openxmlformats.org/spreadsheetml/2006/main" count="139" uniqueCount="112">
  <si>
    <t xml:space="preserve"> Telefon</t>
  </si>
  <si>
    <t>Underskrift</t>
  </si>
  <si>
    <t>Namn</t>
  </si>
  <si>
    <t>Adress</t>
  </si>
  <si>
    <t>Hjälpreda för ställföreträdare vars huvudman ska betala arvode.</t>
  </si>
  <si>
    <t xml:space="preserve">Kostnadsersättning enligt arvodesbeslut . . . . . . . . . . . . . . . . . . </t>
  </si>
  <si>
    <t xml:space="preserve">Milersättning enligt arvodesbeslut . . . . . . . . . . . . . . . . . . . . . . . </t>
  </si>
  <si>
    <t/>
  </si>
  <si>
    <t xml:space="preserve">Personer födda före 1938 betalar </t>
  </si>
  <si>
    <t>inga sociala avgifter</t>
  </si>
  <si>
    <t>Arbetsgivaravgift</t>
  </si>
  <si>
    <t xml:space="preserve"> (avrundat till närmast heltal)</t>
  </si>
  <si>
    <t>Preliminärskatt 30%</t>
  </si>
  <si>
    <t>Kostnad för huvudman</t>
  </si>
  <si>
    <t>Betalas till ställföreträdaren</t>
  </si>
  <si>
    <t>Betalas till Skatteverket</t>
  </si>
  <si>
    <t>Upprätta förenklad arbetsgivardeklaration SKV4805 och skicka in till Skatteverket när du har</t>
  </si>
  <si>
    <t>tagit ut ditt arvode från huvudmannen. Inbetalning sker senast den 12:e påföljande månad.</t>
  </si>
  <si>
    <t>OCR-nr ska anges på inbetalningen = huvudmannens person-nr + en kontrollsiffra</t>
  </si>
  <si>
    <t>Ruta</t>
  </si>
  <si>
    <t xml:space="preserve">   Dessa rutor och respektive belopp är de som</t>
  </si>
  <si>
    <t xml:space="preserve">   automatiskt överförs till SKV4805.</t>
  </si>
  <si>
    <t>6</t>
  </si>
  <si>
    <t>9</t>
  </si>
  <si>
    <t>RESULTAT</t>
  </si>
  <si>
    <r>
      <rPr>
        <sz val="9"/>
        <rFont val="Arial"/>
        <family val="2"/>
      </rPr>
      <t xml:space="preserve">Deklarationen ska lämnas till </t>
    </r>
  </si>
  <si>
    <t>Rättelsedatum om rättad uppgift</t>
  </si>
  <si>
    <r>
      <t>Mottagare</t>
    </r>
    <r>
      <rPr>
        <sz val="9"/>
        <color theme="1"/>
        <rFont val="Arial"/>
        <family val="2"/>
      </rPr>
      <t xml:space="preserve"> (den som utfört arbetet)</t>
    </r>
  </si>
  <si>
    <t>Personnummer/Samordningsnummer</t>
  </si>
  <si>
    <r>
      <t>Bruttolön inklusive förmåner</t>
    </r>
    <r>
      <rPr>
        <sz val="9"/>
        <color theme="1"/>
        <rFont val="Arial"/>
        <family val="2"/>
      </rPr>
      <t xml:space="preserve"> (bostad, kost, m.m.)</t>
    </r>
  </si>
  <si>
    <t>04</t>
  </si>
  <si>
    <t xml:space="preserve"> x 31,42 %</t>
  </si>
  <si>
    <t>Arbetsgivaravgifter</t>
  </si>
  <si>
    <t>07</t>
  </si>
  <si>
    <t xml:space="preserve"> x 10,21 %</t>
  </si>
  <si>
    <t>Ålderspensionsavgift</t>
  </si>
  <si>
    <t>Skatteavdrag</t>
  </si>
  <si>
    <r>
      <rPr>
        <sz val="10"/>
        <rFont val="Arial"/>
        <family val="2"/>
      </rPr>
      <t xml:space="preserve">(gäller även mottagare födda 1937 eller tidigare) </t>
    </r>
  </si>
  <si>
    <t>Underlag för skatteavdrag (ej kostnadsersättningar)</t>
  </si>
  <si>
    <t>06</t>
  </si>
  <si>
    <t>09 +</t>
  </si>
  <si>
    <r>
      <rPr>
        <b/>
        <sz val="11"/>
        <rFont val="Arial"/>
        <family val="2"/>
      </rPr>
      <t xml:space="preserve">Skattepliktiga kostnadsersättningar </t>
    </r>
  </si>
  <si>
    <r>
      <rPr>
        <b/>
        <sz val="8"/>
        <rFont val="Arial"/>
        <family val="2"/>
      </rPr>
      <t xml:space="preserve">20 Belopp </t>
    </r>
  </si>
  <si>
    <t>Avdrag, skattereduktion för rot- och rutarbete</t>
  </si>
  <si>
    <t>Underlag för preliminär skattereduktion för rutarbete</t>
  </si>
  <si>
    <t>70</t>
  </si>
  <si>
    <t>Preliminär skattereduktion för rutarbete</t>
  </si>
  <si>
    <t>71  -</t>
  </si>
  <si>
    <t>Underlag för preliminär skattereduktion för rotarbete i bostadsrätt</t>
  </si>
  <si>
    <t>72</t>
  </si>
  <si>
    <t>73  -</t>
  </si>
  <si>
    <t>Underlag för preliminär skattereduktion för rotarbete på fastighet</t>
  </si>
  <si>
    <t>74</t>
  </si>
  <si>
    <t>75  -</t>
  </si>
  <si>
    <t>Summa att betala</t>
  </si>
  <si>
    <t>10  =</t>
  </si>
  <si>
    <t>Uppgift om var rotarbete utfördes</t>
  </si>
  <si>
    <t>Bostadsrättsföreningens organisationsnummer</t>
  </si>
  <si>
    <t xml:space="preserve"> Lägenhetsnummer</t>
  </si>
  <si>
    <t xml:space="preserve"> Fastighetsbeteckning</t>
  </si>
  <si>
    <t xml:space="preserve"> Markera med ett kryss om mottagaren av ersättningen</t>
  </si>
  <si>
    <t>Markera med ett kryss om du har fått ett beslut från Skatteverket om "Särskild inkomstskatt för utomlands</t>
  </si>
  <si>
    <t xml:space="preserve"> Har ett inyg på blankett A1 / E101</t>
  </si>
  <si>
    <t>bosatta" (SINK). Fyll i så fall också i rutorna 76 och 81</t>
  </si>
  <si>
    <t>Mottagarens utländska skatteregistreringsnummer</t>
  </si>
  <si>
    <t xml:space="preserve">  Utländskt skatteregistreringsnummer / TIN</t>
  </si>
  <si>
    <t xml:space="preserve">  Landskod</t>
  </si>
  <si>
    <t>Mottagarens medborgarskap</t>
  </si>
  <si>
    <t xml:space="preserve"> Medborgarskap (klartext)</t>
  </si>
  <si>
    <r>
      <t xml:space="preserve"> </t>
    </r>
    <r>
      <rPr>
        <b/>
        <sz val="9"/>
        <color theme="1"/>
        <rFont val="Arial"/>
        <family val="2"/>
      </rPr>
      <t>81</t>
    </r>
    <r>
      <rPr>
        <sz val="9"/>
        <color theme="1"/>
        <rFont val="Arial"/>
        <family val="2"/>
      </rPr>
      <t xml:space="preserve">   Landskod</t>
    </r>
  </si>
  <si>
    <r>
      <rPr>
        <sz val="9"/>
        <rFont val="Arial"/>
      </rPr>
      <t xml:space="preserve">sv </t>
    </r>
  </si>
  <si>
    <t>Mottagarens födelseort</t>
  </si>
  <si>
    <t xml:space="preserve">  Födelseort</t>
  </si>
  <si>
    <r>
      <t xml:space="preserve"> </t>
    </r>
    <r>
      <rPr>
        <b/>
        <sz val="9"/>
        <color theme="1"/>
        <rFont val="Arial"/>
        <family val="2"/>
      </rPr>
      <t>78</t>
    </r>
    <r>
      <rPr>
        <sz val="9"/>
        <color theme="1"/>
        <rFont val="Arial"/>
        <family val="2"/>
      </rPr>
      <t xml:space="preserve">   Landskod</t>
    </r>
  </si>
  <si>
    <t xml:space="preserve"> Namnteckning</t>
  </si>
  <si>
    <t xml:space="preserve"> Namnförtydligande</t>
  </si>
  <si>
    <r>
      <rPr>
        <sz val="9"/>
        <rFont val="Arial"/>
      </rPr>
      <t xml:space="preserve">SKV </t>
    </r>
  </si>
  <si>
    <t xml:space="preserve">web   02 </t>
  </si>
  <si>
    <t>Arvode som huvudmannen ska betala enligt arvodesbeslut . . . . .</t>
  </si>
  <si>
    <t>Milersättning enligt arvodesbeslut . . . . . . . . . . . . . . . . . . . . . . . .</t>
  </si>
  <si>
    <t>Personer födda före 1938 betalar</t>
  </si>
  <si>
    <t>Betalas till ställföreträdare</t>
  </si>
  <si>
    <t>Inbetalning ska göras senast den 12:e påföljande månad.</t>
  </si>
  <si>
    <t>(av den som betalat ut ersättningen)</t>
  </si>
  <si>
    <t xml:space="preserve"> (beloppen avrundas till närmaste heltal)</t>
  </si>
  <si>
    <t>tagit ut ditt arvode från huvudmannen.</t>
  </si>
  <si>
    <t xml:space="preserve">  Avdragen skatt</t>
  </si>
  <si>
    <r>
      <t xml:space="preserve">Utbetalare </t>
    </r>
    <r>
      <rPr>
        <sz val="9"/>
        <color theme="1"/>
        <rFont val="Arial"/>
        <family val="2"/>
      </rPr>
      <t xml:space="preserve"> (arbetsgivare)</t>
    </r>
  </si>
  <si>
    <t>Preliminär skattereduktion för rotarbete     på fastighet</t>
  </si>
  <si>
    <t>Preliminär skattereduktion för rotarbete        i bostadsrätt</t>
  </si>
  <si>
    <t>Betaln.mottagare</t>
  </si>
  <si>
    <t>Utbetalare (huvudman)</t>
  </si>
  <si>
    <t>Postnr / Postort</t>
  </si>
  <si>
    <t>Person-nummer</t>
  </si>
  <si>
    <t>Fyll i alla gula rutor</t>
  </si>
  <si>
    <t>Arvode + eventuell timersättning . . . . . . . . . . . . . . . . . . . . . . . .</t>
  </si>
  <si>
    <t xml:space="preserve">           Ditt eget födelseår</t>
  </si>
  <si>
    <t>Utbetaln.månad</t>
  </si>
  <si>
    <t>automatiska utskriften.</t>
  </si>
  <si>
    <t xml:space="preserve">Dessa rutor och respektive belopp ska fyllas i </t>
  </si>
  <si>
    <t>på SKV4805 om du väljer att inte använda den</t>
  </si>
  <si>
    <t>(förvaltning, omvårdnad + timersättn.)</t>
  </si>
  <si>
    <t>Födelseår för ställföreträdaren</t>
  </si>
  <si>
    <t>Kostnadsersättning enligt arvodesbeslut . . . . . . . . . . . . .  . . . . . .</t>
  </si>
  <si>
    <t>Månad för utbetalning . . . . . . . .</t>
  </si>
  <si>
    <t>Huvudmannens namn . . . . . . . . .</t>
  </si>
  <si>
    <t>Mottagare född 1959 eller senare</t>
  </si>
  <si>
    <t>Mottagare född 1938 - 1958</t>
  </si>
  <si>
    <t>Arvodesberäkning och förenklad arbetsgivardeklaration för 2026.</t>
  </si>
  <si>
    <t xml:space="preserve">Förenklad arbetsgivardeklaration 2026 </t>
  </si>
  <si>
    <r>
      <rPr>
        <b/>
        <sz val="12"/>
        <rFont val="Arial"/>
        <family val="2"/>
      </rPr>
      <t xml:space="preserve">Månad </t>
    </r>
    <r>
      <rPr>
        <sz val="9"/>
        <rFont val="Arial"/>
        <family val="2"/>
      </rPr>
      <t>(den månad 2026 då utbetalningen gjorts)</t>
    </r>
    <r>
      <rPr>
        <b/>
        <sz val="10"/>
        <rFont val="Arial"/>
        <family val="2"/>
      </rPr>
      <t xml:space="preserve"> </t>
    </r>
  </si>
  <si>
    <t>sänds in (ex. 261113)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</si>
</sst>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1D]mmmm;@"/>
  </numFmts>
  <fonts count="49" x14ac:knownFonts="1">
    <font>
      <sz val="10"/>
      <name val="Arial"/>
    </font>
    <font>
      <sz val="11"/>
      <color theme="1"/>
      <name val="Calibri"/>
      <family val="2"/>
      <scheme val="minor"/>
    </font>
    <font>
      <sz val="12"/>
      <name val="Times New Roman"/>
      <family val="1"/>
    </font>
    <font>
      <sz val="9"/>
      <name val="Arial"/>
      <family val="2"/>
    </font>
    <font>
      <b/>
      <sz val="9"/>
      <name val="Arial"/>
      <family val="2"/>
    </font>
    <font>
      <sz val="8"/>
      <name val="Arial"/>
      <family val="2"/>
    </font>
    <font>
      <u/>
      <sz val="10"/>
      <color indexed="12"/>
      <name val="Arial"/>
      <family val="2"/>
    </font>
    <font>
      <sz val="10"/>
      <name val="Arial"/>
      <family val="2"/>
    </font>
    <font>
      <i/>
      <sz val="9"/>
      <name val="Arial"/>
      <family val="2"/>
    </font>
    <font>
      <b/>
      <sz val="12"/>
      <name val="Arial"/>
      <family val="2"/>
    </font>
    <font>
      <b/>
      <sz val="10"/>
      <name val="Arial"/>
      <family val="2"/>
    </font>
    <font>
      <sz val="9"/>
      <name val="Calibri"/>
      <family val="2"/>
    </font>
    <font>
      <b/>
      <sz val="11"/>
      <name val="Arial"/>
      <family val="2"/>
    </font>
    <font>
      <sz val="11"/>
      <color rgb="FFFF0000"/>
      <name val="Calibri"/>
      <family val="2"/>
      <scheme val="minor"/>
    </font>
    <font>
      <sz val="10"/>
      <name val="Calibri"/>
      <family val="2"/>
      <scheme val="minor"/>
    </font>
    <font>
      <sz val="11"/>
      <name val="Calibri"/>
      <family val="2"/>
      <scheme val="minor"/>
    </font>
    <font>
      <i/>
      <sz val="11"/>
      <name val="Calibri"/>
      <family val="2"/>
      <scheme val="minor"/>
    </font>
    <font>
      <b/>
      <sz val="11"/>
      <name val="Calibri"/>
      <family val="2"/>
      <scheme val="minor"/>
    </font>
    <font>
      <sz val="14"/>
      <name val="Calibri"/>
      <family val="2"/>
      <scheme val="minor"/>
    </font>
    <font>
      <sz val="9"/>
      <color rgb="FFFF0000"/>
      <name val="Arial"/>
      <family val="2"/>
    </font>
    <font>
      <b/>
      <i/>
      <sz val="11"/>
      <color theme="9" tint="-0.249977111117893"/>
      <name val="Calibri"/>
      <family val="2"/>
      <scheme val="minor"/>
    </font>
    <font>
      <sz val="9"/>
      <color rgb="FF000000"/>
      <name val="Arial"/>
      <family val="2"/>
    </font>
    <font>
      <b/>
      <sz val="8"/>
      <name val="Arial"/>
      <family val="2"/>
    </font>
    <font>
      <i/>
      <sz val="14"/>
      <name val="Calibri"/>
      <family val="2"/>
      <scheme val="minor"/>
    </font>
    <font>
      <i/>
      <sz val="11"/>
      <name val="Arial"/>
      <family val="2"/>
    </font>
    <font>
      <i/>
      <sz val="10"/>
      <name val="Arial"/>
      <family val="2"/>
    </font>
    <font>
      <sz val="12"/>
      <color rgb="FFFF0000"/>
      <name val="Times New Roman"/>
      <family val="1"/>
    </font>
    <font>
      <sz val="12"/>
      <name val="Calibri"/>
      <family val="2"/>
      <scheme val="minor"/>
    </font>
    <font>
      <b/>
      <sz val="12"/>
      <name val="Calibri"/>
      <family val="2"/>
      <scheme val="minor"/>
    </font>
    <font>
      <b/>
      <u/>
      <sz val="10"/>
      <color indexed="12"/>
      <name val="Arial"/>
      <family val="2"/>
    </font>
    <font>
      <i/>
      <sz val="12"/>
      <name val="Calibri"/>
      <family val="2"/>
      <scheme val="minor"/>
    </font>
    <font>
      <b/>
      <sz val="14"/>
      <color rgb="FFFF0000"/>
      <name val="Calibri"/>
      <family val="2"/>
      <scheme val="minor"/>
    </font>
    <font>
      <b/>
      <sz val="12"/>
      <color rgb="FFFF0000"/>
      <name val="Calibri"/>
      <family val="2"/>
      <scheme val="minor"/>
    </font>
    <font>
      <sz val="12"/>
      <color rgb="FFFF0000"/>
      <name val="Calibri"/>
      <family val="2"/>
      <scheme val="minor"/>
    </font>
    <font>
      <b/>
      <sz val="11"/>
      <color rgb="FFFF0000"/>
      <name val="Calibri"/>
      <family val="2"/>
      <scheme val="minor"/>
    </font>
    <font>
      <b/>
      <sz val="11"/>
      <color theme="1"/>
      <name val="Arial"/>
      <family val="2"/>
    </font>
    <font>
      <b/>
      <sz val="13"/>
      <name val="Arial"/>
      <family val="2"/>
    </font>
    <font>
      <sz val="9"/>
      <color theme="1"/>
      <name val="Arial"/>
      <family val="2"/>
    </font>
    <font>
      <sz val="12"/>
      <color theme="1"/>
      <name val="Calibri"/>
      <family val="2"/>
      <charset val="204"/>
      <scheme val="minor"/>
    </font>
    <font>
      <sz val="8"/>
      <color theme="1"/>
      <name val="Arial"/>
      <family val="2"/>
    </font>
    <font>
      <b/>
      <sz val="9"/>
      <color theme="1"/>
      <name val="Arial"/>
      <family val="2"/>
    </font>
    <font>
      <b/>
      <sz val="11"/>
      <color theme="1"/>
      <name val="Calibri"/>
      <family val="2"/>
      <charset val="204"/>
      <scheme val="minor"/>
    </font>
    <font>
      <sz val="9"/>
      <color theme="1"/>
      <name val="Calibri"/>
      <family val="2"/>
      <charset val="204"/>
      <scheme val="minor"/>
    </font>
    <font>
      <sz val="9"/>
      <name val="Arial"/>
    </font>
    <font>
      <sz val="9"/>
      <color rgb="FF000000"/>
      <name val="Arial"/>
    </font>
    <font>
      <sz val="12"/>
      <name val="Arial"/>
      <family val="2"/>
    </font>
    <font>
      <b/>
      <i/>
      <sz val="12"/>
      <color rgb="FFFF0000"/>
      <name val="Calibri"/>
      <family val="2"/>
      <scheme val="minor"/>
    </font>
    <font>
      <sz val="11"/>
      <name val="Arial"/>
      <family val="2"/>
    </font>
    <font>
      <b/>
      <sz val="16"/>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FFFF"/>
      </patternFill>
    </fill>
    <fill>
      <patternFill patternType="solid">
        <fgColor rgb="FFF7FCC4"/>
        <bgColor indexed="64"/>
      </patternFill>
    </fill>
  </fills>
  <borders count="61">
    <border>
      <left/>
      <right/>
      <top/>
      <bottom/>
      <diagonal/>
    </border>
    <border>
      <left style="thin">
        <color indexed="64"/>
      </left>
      <right/>
      <top style="thin">
        <color indexed="64"/>
      </top>
      <bottom/>
      <diagonal/>
    </border>
    <border>
      <left/>
      <right/>
      <top style="thin">
        <color auto="1"/>
      </top>
      <bottom/>
      <diagonal/>
    </border>
    <border>
      <left/>
      <right/>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auto="1"/>
      </right>
      <top style="thin">
        <color auto="1"/>
      </top>
      <bottom/>
      <diagonal/>
    </border>
    <border>
      <left style="medium">
        <color theme="4"/>
      </left>
      <right/>
      <top style="medium">
        <color theme="4"/>
      </top>
      <bottom/>
      <diagonal/>
    </border>
    <border>
      <left style="medium">
        <color theme="4"/>
      </left>
      <right/>
      <top/>
      <bottom/>
      <diagonal/>
    </border>
    <border>
      <left/>
      <right style="medium">
        <color theme="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theme="4"/>
      </top>
      <bottom/>
      <diagonal/>
    </border>
    <border>
      <left/>
      <right style="medium">
        <color theme="4"/>
      </right>
      <top style="medium">
        <color theme="4"/>
      </top>
      <bottom/>
      <diagonal/>
    </border>
    <border>
      <left style="medium">
        <color theme="5"/>
      </left>
      <right style="medium">
        <color theme="5"/>
      </right>
      <top style="medium">
        <color theme="5"/>
      </top>
      <bottom style="medium">
        <color theme="5"/>
      </bottom>
      <diagonal/>
    </border>
    <border>
      <left/>
      <right style="medium">
        <color theme="0" tint="-0.499984740745262"/>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medium">
        <color theme="3" tint="0.39994506668294322"/>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right style="thin">
        <color rgb="FF000000"/>
      </right>
      <top style="thin">
        <color auto="1"/>
      </top>
      <bottom style="thin">
        <color auto="1"/>
      </bottom>
      <diagonal/>
    </border>
    <border>
      <left/>
      <right/>
      <top style="thin">
        <color rgb="FF000000"/>
      </top>
      <bottom style="thin">
        <color auto="1"/>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C00000"/>
      </left>
      <right/>
      <top style="medium">
        <color rgb="FFC00000"/>
      </top>
      <bottom style="thin">
        <color rgb="FFC00000"/>
      </bottom>
      <diagonal/>
    </border>
    <border>
      <left/>
      <right/>
      <top style="medium">
        <color rgb="FFC00000"/>
      </top>
      <bottom style="thin">
        <color rgb="FFC00000"/>
      </bottom>
      <diagonal/>
    </border>
    <border>
      <left/>
      <right style="medium">
        <color rgb="FFC00000"/>
      </right>
      <top style="medium">
        <color rgb="FFC00000"/>
      </top>
      <bottom style="thin">
        <color rgb="FFC00000"/>
      </bottom>
      <diagonal/>
    </border>
    <border>
      <left style="medium">
        <color rgb="FFC00000"/>
      </left>
      <right/>
      <top style="thin">
        <color rgb="FFC00000"/>
      </top>
      <bottom style="thin">
        <color rgb="FFC00000"/>
      </bottom>
      <diagonal/>
    </border>
    <border>
      <left/>
      <right/>
      <top style="thin">
        <color rgb="FFC00000"/>
      </top>
      <bottom style="thin">
        <color rgb="FFC00000"/>
      </bottom>
      <diagonal/>
    </border>
    <border>
      <left/>
      <right style="medium">
        <color rgb="FFC00000"/>
      </right>
      <top style="thin">
        <color rgb="FFC00000"/>
      </top>
      <bottom style="thin">
        <color rgb="FFC00000"/>
      </bottom>
      <diagonal/>
    </border>
    <border>
      <left style="medium">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style="medium">
        <color theme="5"/>
      </left>
      <right/>
      <top style="medium">
        <color theme="5"/>
      </top>
      <bottom/>
      <diagonal/>
    </border>
    <border>
      <left/>
      <right style="medium">
        <color theme="5"/>
      </right>
      <top style="medium">
        <color theme="5"/>
      </top>
      <bottom/>
      <diagonal/>
    </border>
    <border>
      <left style="medium">
        <color theme="5"/>
      </left>
      <right/>
      <top/>
      <bottom style="medium">
        <color theme="5"/>
      </bottom>
      <diagonal/>
    </border>
    <border>
      <left/>
      <right style="medium">
        <color theme="5"/>
      </right>
      <top/>
      <bottom style="medium">
        <color theme="5"/>
      </bottom>
      <diagonal/>
    </border>
    <border>
      <left style="medium">
        <color theme="5"/>
      </left>
      <right/>
      <top style="thin">
        <color theme="5"/>
      </top>
      <bottom style="thin">
        <color theme="5"/>
      </bottom>
      <diagonal/>
    </border>
    <border>
      <left/>
      <right style="medium">
        <color theme="5"/>
      </right>
      <top style="thin">
        <color theme="5"/>
      </top>
      <bottom style="thin">
        <color theme="5"/>
      </bottom>
      <diagonal/>
    </border>
  </borders>
  <cellStyleXfs count="2">
    <xf numFmtId="0" fontId="0" fillId="0" borderId="0"/>
    <xf numFmtId="0" fontId="6" fillId="0" borderId="0" applyNumberFormat="0" applyFill="0" applyBorder="0" applyAlignment="0" applyProtection="0">
      <alignment vertical="top"/>
      <protection locked="0"/>
    </xf>
  </cellStyleXfs>
  <cellXfs count="380">
    <xf numFmtId="0" fontId="0" fillId="0" borderId="0" xfId="0"/>
    <xf numFmtId="0" fontId="2" fillId="0" borderId="0" xfId="0" applyFont="1"/>
    <xf numFmtId="0" fontId="2" fillId="0" borderId="0" xfId="0" applyFont="1" applyAlignment="1">
      <alignment horizontal="left"/>
    </xf>
    <xf numFmtId="0" fontId="3" fillId="0" borderId="0" xfId="0" applyFont="1"/>
    <xf numFmtId="0" fontId="3" fillId="2" borderId="0" xfId="0" applyFont="1" applyFill="1"/>
    <xf numFmtId="0" fontId="2" fillId="2" borderId="0" xfId="0" applyFont="1" applyFill="1"/>
    <xf numFmtId="4" fontId="15" fillId="0" borderId="0" xfId="0" applyNumberFormat="1" applyFont="1"/>
    <xf numFmtId="49" fontId="15" fillId="2" borderId="0" xfId="0" applyNumberFormat="1" applyFont="1" applyFill="1" applyAlignment="1">
      <alignment horizontal="left"/>
    </xf>
    <xf numFmtId="49" fontId="16" fillId="2" borderId="0" xfId="0" applyNumberFormat="1" applyFont="1" applyFill="1"/>
    <xf numFmtId="49" fontId="15" fillId="2" borderId="0" xfId="0" applyNumberFormat="1" applyFont="1" applyFill="1"/>
    <xf numFmtId="164" fontId="3" fillId="2" borderId="0" xfId="0" applyNumberFormat="1" applyFont="1" applyFill="1" applyAlignment="1">
      <alignment horizontal="left"/>
    </xf>
    <xf numFmtId="4" fontId="3" fillId="2" borderId="0" xfId="0" applyNumberFormat="1" applyFont="1" applyFill="1"/>
    <xf numFmtId="0" fontId="11" fillId="0" borderId="0" xfId="0" applyFont="1"/>
    <xf numFmtId="0" fontId="15" fillId="0" borderId="0" xfId="0" applyFont="1"/>
    <xf numFmtId="4" fontId="9" fillId="2" borderId="0" xfId="0" applyNumberFormat="1" applyFont="1" applyFill="1"/>
    <xf numFmtId="0" fontId="7" fillId="2" borderId="0" xfId="0" applyFont="1" applyFill="1"/>
    <xf numFmtId="0" fontId="12" fillId="0" borderId="0" xfId="0" applyFont="1" applyAlignment="1">
      <alignment horizontal="left" vertical="center"/>
    </xf>
    <xf numFmtId="0" fontId="0" fillId="0" borderId="0" xfId="0" applyAlignment="1">
      <alignment horizontal="left" vertical="center"/>
    </xf>
    <xf numFmtId="4" fontId="8" fillId="2" borderId="0" xfId="0" applyNumberFormat="1" applyFont="1" applyFill="1" applyAlignment="1">
      <alignment horizontal="right"/>
    </xf>
    <xf numFmtId="4" fontId="5" fillId="2" borderId="0" xfId="0" applyNumberFormat="1" applyFont="1" applyFill="1"/>
    <xf numFmtId="4" fontId="3" fillId="2" borderId="0" xfId="0" applyNumberFormat="1" applyFont="1" applyFill="1" applyAlignment="1">
      <alignment horizontal="right"/>
    </xf>
    <xf numFmtId="0" fontId="3" fillId="0" borderId="18" xfId="0" applyFont="1" applyBorder="1"/>
    <xf numFmtId="4" fontId="15" fillId="0" borderId="0" xfId="0" applyNumberFormat="1" applyFont="1" applyAlignment="1">
      <alignment horizontal="right"/>
    </xf>
    <xf numFmtId="0" fontId="19" fillId="0" borderId="0" xfId="0" applyFont="1"/>
    <xf numFmtId="0" fontId="26" fillId="0" borderId="0" xfId="0" applyFont="1"/>
    <xf numFmtId="164" fontId="11" fillId="0" borderId="0" xfId="0" applyNumberFormat="1" applyFont="1"/>
    <xf numFmtId="0" fontId="0" fillId="0" borderId="0" xfId="0" applyAlignment="1">
      <alignment horizontal="left"/>
    </xf>
    <xf numFmtId="0" fontId="27" fillId="2" borderId="0" xfId="0" applyFont="1" applyFill="1" applyAlignment="1">
      <alignment horizontal="left"/>
    </xf>
    <xf numFmtId="4" fontId="15" fillId="0" borderId="0" xfId="0" applyNumberFormat="1" applyFont="1" applyAlignment="1">
      <alignment horizontal="left"/>
    </xf>
    <xf numFmtId="0" fontId="0" fillId="0" borderId="0" xfId="0" applyAlignment="1">
      <alignment horizontal="left" vertical="top"/>
    </xf>
    <xf numFmtId="0" fontId="17" fillId="0" borderId="0" xfId="0" applyFont="1"/>
    <xf numFmtId="0" fontId="0" fillId="0" borderId="8" xfId="0" applyBorder="1" applyAlignment="1">
      <alignment horizontal="left" vertical="center"/>
    </xf>
    <xf numFmtId="0" fontId="0" fillId="0" borderId="8" xfId="0" applyBorder="1" applyAlignment="1">
      <alignment horizontal="left" vertical="top"/>
    </xf>
    <xf numFmtId="0" fontId="0" fillId="0" borderId="5" xfId="0" applyBorder="1" applyAlignment="1">
      <alignment horizontal="left" vertical="top"/>
    </xf>
    <xf numFmtId="0" fontId="0" fillId="0" borderId="12" xfId="0" applyBorder="1" applyAlignment="1">
      <alignment horizontal="left" vertical="top"/>
    </xf>
    <xf numFmtId="0" fontId="3" fillId="0" borderId="8" xfId="0" applyFont="1" applyBorder="1" applyAlignment="1">
      <alignment horizontal="left"/>
    </xf>
    <xf numFmtId="0" fontId="0" fillId="0" borderId="2" xfId="0" applyBorder="1" applyAlignment="1">
      <alignment horizontal="left" vertical="top"/>
    </xf>
    <xf numFmtId="0" fontId="27" fillId="0" borderId="0" xfId="0" applyFont="1"/>
    <xf numFmtId="0" fontId="16" fillId="2" borderId="0" xfId="0" applyFont="1" applyFill="1" applyAlignment="1">
      <alignment horizontal="center"/>
    </xf>
    <xf numFmtId="49" fontId="20" fillId="0" borderId="0" xfId="0" applyNumberFormat="1" applyFont="1" applyAlignment="1">
      <alignment horizontal="right" vertical="top"/>
    </xf>
    <xf numFmtId="1" fontId="17" fillId="3" borderId="28" xfId="0" applyNumberFormat="1" applyFont="1" applyFill="1" applyBorder="1" applyAlignment="1" applyProtection="1">
      <alignment horizontal="center"/>
      <protection locked="0"/>
    </xf>
    <xf numFmtId="4" fontId="29" fillId="0" borderId="0" xfId="1" applyNumberFormat="1" applyFont="1" applyAlignment="1" applyProtection="1">
      <alignment horizontal="left"/>
    </xf>
    <xf numFmtId="0" fontId="29" fillId="0" borderId="0" xfId="1" applyFont="1" applyAlignment="1" applyProtection="1"/>
    <xf numFmtId="0" fontId="29" fillId="0" borderId="19" xfId="1" applyFont="1" applyBorder="1" applyAlignment="1" applyProtection="1"/>
    <xf numFmtId="0" fontId="29" fillId="0" borderId="0" xfId="1" applyFont="1" applyBorder="1" applyAlignment="1" applyProtection="1"/>
    <xf numFmtId="4" fontId="29" fillId="0" borderId="18" xfId="1" applyNumberFormat="1" applyFont="1" applyBorder="1" applyAlignment="1" applyProtection="1">
      <alignment horizontal="left"/>
    </xf>
    <xf numFmtId="0" fontId="0" fillId="0" borderId="9" xfId="0" applyBorder="1" applyAlignment="1">
      <alignment horizontal="left" vertical="top"/>
    </xf>
    <xf numFmtId="0" fontId="12" fillId="0" borderId="0" xfId="0" applyFont="1" applyAlignment="1">
      <alignment horizontal="left"/>
    </xf>
    <xf numFmtId="4" fontId="0" fillId="2" borderId="0" xfId="0" applyNumberFormat="1" applyFill="1"/>
    <xf numFmtId="49" fontId="18" fillId="2" borderId="0" xfId="0" applyNumberFormat="1" applyFont="1" applyFill="1"/>
    <xf numFmtId="0" fontId="5" fillId="2" borderId="0" xfId="0" applyFont="1" applyFill="1" applyAlignment="1">
      <alignment horizontal="center"/>
    </xf>
    <xf numFmtId="0" fontId="15" fillId="0" borderId="0" xfId="0" applyFont="1" applyAlignment="1">
      <alignment horizontal="left"/>
    </xf>
    <xf numFmtId="0" fontId="27" fillId="0" borderId="0" xfId="0" applyFont="1" applyAlignment="1">
      <alignment horizontal="center"/>
    </xf>
    <xf numFmtId="4" fontId="5" fillId="2" borderId="0" xfId="0" applyNumberFormat="1" applyFont="1" applyFill="1" applyAlignment="1">
      <alignment horizontal="center"/>
    </xf>
    <xf numFmtId="164" fontId="27" fillId="0" borderId="0" xfId="0" applyNumberFormat="1" applyFont="1" applyAlignment="1">
      <alignment horizontal="left"/>
    </xf>
    <xf numFmtId="4" fontId="30" fillId="0" borderId="0" xfId="0" applyNumberFormat="1" applyFont="1" applyAlignment="1">
      <alignment horizontal="right"/>
    </xf>
    <xf numFmtId="0" fontId="8" fillId="2" borderId="0" xfId="0" applyFont="1" applyFill="1"/>
    <xf numFmtId="0" fontId="8" fillId="2" borderId="0" xfId="0" applyFont="1" applyFill="1" applyAlignment="1">
      <alignment horizontal="right"/>
    </xf>
    <xf numFmtId="49" fontId="17" fillId="0" borderId="0" xfId="0" applyNumberFormat="1" applyFont="1" applyAlignment="1">
      <alignment horizontal="left"/>
    </xf>
    <xf numFmtId="4" fontId="15" fillId="0" borderId="0" xfId="0" applyNumberFormat="1" applyFont="1" applyAlignment="1">
      <alignment horizontal="left" vertical="top"/>
    </xf>
    <xf numFmtId="4" fontId="16" fillId="0" borderId="0" xfId="0" applyNumberFormat="1" applyFont="1" applyAlignment="1">
      <alignment horizontal="right"/>
    </xf>
    <xf numFmtId="4" fontId="27" fillId="0" borderId="0" xfId="0" applyNumberFormat="1" applyFont="1" applyAlignment="1">
      <alignment horizontal="right"/>
    </xf>
    <xf numFmtId="4" fontId="16" fillId="0" borderId="0" xfId="0" applyNumberFormat="1" applyFont="1" applyAlignment="1">
      <alignment horizontal="left"/>
    </xf>
    <xf numFmtId="4" fontId="27" fillId="0" borderId="0" xfId="0" applyNumberFormat="1" applyFont="1" applyAlignment="1">
      <alignment horizontal="left"/>
    </xf>
    <xf numFmtId="4" fontId="27" fillId="0" borderId="0" xfId="0" quotePrefix="1" applyNumberFormat="1" applyFont="1" applyAlignment="1">
      <alignment horizontal="right"/>
    </xf>
    <xf numFmtId="4" fontId="31" fillId="0" borderId="0" xfId="0" applyNumberFormat="1" applyFont="1" applyAlignment="1">
      <alignment horizontal="left"/>
    </xf>
    <xf numFmtId="4" fontId="33" fillId="0" borderId="0" xfId="0" applyNumberFormat="1" applyFont="1" applyAlignment="1">
      <alignment horizontal="left"/>
    </xf>
    <xf numFmtId="4" fontId="27" fillId="0" borderId="29" xfId="0" applyNumberFormat="1" applyFont="1" applyBorder="1" applyAlignment="1">
      <alignment horizontal="right"/>
    </xf>
    <xf numFmtId="0" fontId="16" fillId="0" borderId="0" xfId="0" applyFont="1"/>
    <xf numFmtId="0" fontId="27" fillId="0" borderId="0" xfId="0" applyFont="1" applyAlignment="1">
      <alignment horizontal="left"/>
    </xf>
    <xf numFmtId="3" fontId="15" fillId="0" borderId="0" xfId="0" applyNumberFormat="1" applyFont="1"/>
    <xf numFmtId="3" fontId="27" fillId="0" borderId="0" xfId="0" applyNumberFormat="1" applyFont="1" applyAlignment="1">
      <alignment horizontal="left"/>
    </xf>
    <xf numFmtId="3" fontId="27" fillId="0" borderId="0" xfId="0" applyNumberFormat="1" applyFont="1"/>
    <xf numFmtId="1" fontId="27" fillId="0" borderId="0" xfId="0" applyNumberFormat="1" applyFont="1" applyAlignment="1">
      <alignment horizontal="left"/>
    </xf>
    <xf numFmtId="4" fontId="34" fillId="0" borderId="0" xfId="0" applyNumberFormat="1" applyFont="1" applyAlignment="1">
      <alignment horizontal="left"/>
    </xf>
    <xf numFmtId="49" fontId="27" fillId="0" borderId="0" xfId="0" applyNumberFormat="1" applyFont="1" applyAlignment="1">
      <alignment horizontal="left"/>
    </xf>
    <xf numFmtId="4" fontId="27" fillId="0" borderId="33" xfId="0" applyNumberFormat="1" applyFont="1" applyBorder="1" applyAlignment="1">
      <alignment horizontal="right"/>
    </xf>
    <xf numFmtId="4" fontId="27" fillId="2" borderId="0" xfId="0" applyNumberFormat="1" applyFont="1" applyFill="1" applyAlignment="1">
      <alignment horizontal="right"/>
    </xf>
    <xf numFmtId="4" fontId="27" fillId="2" borderId="0" xfId="0" applyNumberFormat="1" applyFont="1" applyFill="1" applyAlignment="1">
      <alignment horizontal="left"/>
    </xf>
    <xf numFmtId="164" fontId="24" fillId="2" borderId="0" xfId="0" applyNumberFormat="1" applyFont="1" applyFill="1" applyAlignment="1">
      <alignment horizontal="left"/>
    </xf>
    <xf numFmtId="0" fontId="23" fillId="2" borderId="0" xfId="0" applyFont="1" applyFill="1" applyAlignment="1">
      <alignment horizontal="left"/>
    </xf>
    <xf numFmtId="0" fontId="5" fillId="2" borderId="0" xfId="0" applyFont="1" applyFill="1"/>
    <xf numFmtId="3" fontId="3" fillId="2" borderId="0" xfId="0" applyNumberFormat="1" applyFont="1" applyFill="1"/>
    <xf numFmtId="4" fontId="3" fillId="2" borderId="0" xfId="0" applyNumberFormat="1" applyFont="1" applyFill="1" applyAlignment="1">
      <alignment horizontal="center"/>
    </xf>
    <xf numFmtId="14" fontId="3" fillId="2" borderId="0" xfId="0" applyNumberFormat="1" applyFont="1" applyFill="1"/>
    <xf numFmtId="1" fontId="27" fillId="0" borderId="0" xfId="0" applyNumberFormat="1" applyFont="1"/>
    <xf numFmtId="164" fontId="7" fillId="2" borderId="0" xfId="0" applyNumberFormat="1" applyFont="1" applyFill="1" applyAlignment="1">
      <alignment horizontal="left"/>
    </xf>
    <xf numFmtId="3" fontId="7" fillId="2" borderId="0" xfId="0" applyNumberFormat="1" applyFont="1" applyFill="1"/>
    <xf numFmtId="4" fontId="7" fillId="2" borderId="0" xfId="0" applyNumberFormat="1" applyFont="1" applyFill="1"/>
    <xf numFmtId="0" fontId="25" fillId="2" borderId="0" xfId="0" applyFont="1" applyFill="1"/>
    <xf numFmtId="165" fontId="2" fillId="0" borderId="0" xfId="0" applyNumberFormat="1" applyFont="1"/>
    <xf numFmtId="4" fontId="13" fillId="0" borderId="0" xfId="0" applyNumberFormat="1" applyFont="1" applyAlignment="1">
      <alignment horizontal="right"/>
    </xf>
    <xf numFmtId="0" fontId="0" fillId="0" borderId="0" xfId="0" applyAlignment="1">
      <alignment horizontal="left" vertical="top" wrapText="1"/>
    </xf>
    <xf numFmtId="0" fontId="35" fillId="0" borderId="0" xfId="0" applyFont="1" applyAlignment="1">
      <alignment horizontal="left" vertical="top" wrapText="1"/>
    </xf>
    <xf numFmtId="0" fontId="35" fillId="0" borderId="0" xfId="0" applyFont="1" applyAlignment="1">
      <alignment horizontal="left" vertical="center"/>
    </xf>
    <xf numFmtId="0" fontId="35" fillId="0" borderId="0" xfId="0" applyFont="1"/>
    <xf numFmtId="0" fontId="0" fillId="0" borderId="8" xfId="0" applyBorder="1" applyAlignment="1">
      <alignment horizontal="left" vertical="top" wrapText="1"/>
    </xf>
    <xf numFmtId="0" fontId="37" fillId="0" borderId="4" xfId="0" applyFont="1" applyBorder="1" applyAlignment="1">
      <alignment horizontal="left"/>
    </xf>
    <xf numFmtId="0" fontId="37" fillId="0" borderId="5" xfId="0" applyFont="1" applyBorder="1" applyAlignment="1">
      <alignment horizontal="left"/>
    </xf>
    <xf numFmtId="0" fontId="0" fillId="0" borderId="6" xfId="0" applyBorder="1" applyAlignment="1">
      <alignment horizontal="left" vertical="top"/>
    </xf>
    <xf numFmtId="0" fontId="0" fillId="0" borderId="4" xfId="0" applyBorder="1" applyAlignment="1">
      <alignment horizontal="left"/>
    </xf>
    <xf numFmtId="0" fontId="0" fillId="0" borderId="10" xfId="0" applyBorder="1"/>
    <xf numFmtId="0" fontId="0" fillId="0" borderId="1" xfId="0" applyBorder="1"/>
    <xf numFmtId="0" fontId="37" fillId="0" borderId="8" xfId="0" applyFont="1" applyBorder="1" applyAlignment="1">
      <alignment horizontal="left"/>
    </xf>
    <xf numFmtId="0" fontId="0" fillId="0" borderId="23" xfId="0" applyBorder="1"/>
    <xf numFmtId="0" fontId="0" fillId="0" borderId="3" xfId="0" applyBorder="1" applyAlignment="1">
      <alignment horizontal="left" vertical="top" wrapText="1"/>
    </xf>
    <xf numFmtId="0" fontId="0" fillId="0" borderId="5" xfId="0" applyBorder="1" applyAlignment="1">
      <alignment horizontal="left" vertical="top" wrapText="1"/>
    </xf>
    <xf numFmtId="0" fontId="35" fillId="0" borderId="0" xfId="0" applyFont="1" applyAlignment="1">
      <alignment horizontal="left" vertical="top"/>
    </xf>
    <xf numFmtId="0" fontId="39" fillId="0" borderId="4" xfId="0" applyFont="1" applyBorder="1" applyAlignment="1">
      <alignment horizontal="left" vertical="center"/>
    </xf>
    <xf numFmtId="0" fontId="39" fillId="0" borderId="5" xfId="0" applyFont="1" applyBorder="1" applyAlignment="1">
      <alignment horizontal="left" vertical="center"/>
    </xf>
    <xf numFmtId="0" fontId="0" fillId="0" borderId="10" xfId="0" applyBorder="1" applyAlignment="1">
      <alignment horizontal="left" vertical="top"/>
    </xf>
    <xf numFmtId="0" fontId="39" fillId="0" borderId="4" xfId="0" applyFont="1" applyBorder="1" applyAlignment="1">
      <alignment horizontal="left" vertical="top"/>
    </xf>
    <xf numFmtId="0" fontId="0" fillId="0" borderId="7" xfId="0" applyBorder="1" applyAlignment="1">
      <alignment horizontal="left" vertical="top"/>
    </xf>
    <xf numFmtId="49" fontId="0" fillId="0" borderId="8" xfId="0" applyNumberFormat="1" applyBorder="1" applyAlignment="1">
      <alignment horizontal="left" vertical="top"/>
    </xf>
    <xf numFmtId="49" fontId="15" fillId="0" borderId="8" xfId="0" applyNumberFormat="1" applyFont="1" applyBorder="1" applyAlignment="1">
      <alignment horizontal="left" vertical="top"/>
    </xf>
    <xf numFmtId="49" fontId="0" fillId="0" borderId="8" xfId="0" applyNumberFormat="1" applyBorder="1" applyAlignment="1">
      <alignment horizontal="left" vertical="center"/>
    </xf>
    <xf numFmtId="0" fontId="37" fillId="0" borderId="5" xfId="0" applyFont="1" applyBorder="1" applyAlignment="1">
      <alignment horizontal="left" vertical="top"/>
    </xf>
    <xf numFmtId="0" fontId="37" fillId="0" borderId="10" xfId="0" applyFont="1" applyBorder="1" applyAlignment="1">
      <alignment horizontal="left" vertical="top"/>
    </xf>
    <xf numFmtId="49" fontId="37" fillId="0" borderId="0" xfId="0" applyNumberFormat="1" applyFont="1" applyAlignment="1">
      <alignment horizontal="left" vertical="top"/>
    </xf>
    <xf numFmtId="0" fontId="37" fillId="0" borderId="0" xfId="0" applyFont="1" applyAlignment="1">
      <alignment horizontal="left" vertical="top"/>
    </xf>
    <xf numFmtId="0" fontId="35" fillId="0" borderId="8" xfId="0" applyFont="1" applyBorder="1" applyAlignment="1">
      <alignment horizontal="left" vertical="top"/>
    </xf>
    <xf numFmtId="49" fontId="40" fillId="0" borderId="11" xfId="0" applyNumberFormat="1" applyFont="1" applyBorder="1" applyAlignment="1">
      <alignment horizontal="left" vertical="top"/>
    </xf>
    <xf numFmtId="0" fontId="0" fillId="0" borderId="11" xfId="0" applyBorder="1" applyAlignment="1">
      <alignment horizontal="right" vertical="top" wrapText="1"/>
    </xf>
    <xf numFmtId="0" fontId="37" fillId="0" borderId="12" xfId="0" applyFont="1" applyBorder="1" applyAlignment="1">
      <alignment horizontal="left"/>
    </xf>
    <xf numFmtId="0" fontId="0" fillId="0" borderId="12" xfId="0" applyBorder="1" applyAlignment="1">
      <alignment horizontal="left" vertical="top" wrapText="1"/>
    </xf>
    <xf numFmtId="49" fontId="40" fillId="0" borderId="11" xfId="0" applyNumberFormat="1" applyFont="1" applyBorder="1" applyAlignment="1">
      <alignment horizontal="left" vertical="top" wrapText="1"/>
    </xf>
    <xf numFmtId="3" fontId="38" fillId="0" borderId="14" xfId="0" applyNumberFormat="1" applyFont="1" applyBorder="1" applyAlignment="1">
      <alignment horizontal="right" wrapText="1"/>
    </xf>
    <xf numFmtId="0" fontId="40" fillId="0" borderId="11" xfId="0" applyFont="1" applyBorder="1" applyAlignment="1">
      <alignment horizontal="left" vertical="top"/>
    </xf>
    <xf numFmtId="0" fontId="40" fillId="0" borderId="11" xfId="0" applyFont="1" applyBorder="1" applyAlignment="1">
      <alignment horizontal="left" vertical="top" wrapText="1"/>
    </xf>
    <xf numFmtId="0" fontId="0" fillId="0" borderId="22" xfId="0" applyBorder="1" applyAlignment="1">
      <alignment horizontal="left" vertical="top" wrapText="1"/>
    </xf>
    <xf numFmtId="0" fontId="0" fillId="0" borderId="22" xfId="0" applyBorder="1"/>
    <xf numFmtId="3" fontId="38" fillId="0" borderId="21" xfId="0" applyNumberFormat="1" applyFont="1" applyBorder="1" applyAlignment="1">
      <alignment horizontal="right"/>
    </xf>
    <xf numFmtId="0" fontId="0" fillId="0" borderId="20" xfId="0" applyBorder="1" applyAlignment="1">
      <alignment horizontal="left" vertical="top"/>
    </xf>
    <xf numFmtId="0" fontId="0" fillId="0" borderId="22" xfId="0" applyBorder="1" applyAlignment="1">
      <alignment horizontal="left" vertical="top"/>
    </xf>
    <xf numFmtId="0" fontId="0" fillId="0" borderId="0" xfId="0" applyAlignment="1">
      <alignment horizontal="left" vertical="top" indent="1"/>
    </xf>
    <xf numFmtId="0" fontId="0" fillId="0" borderId="35" xfId="0" applyBorder="1" applyAlignment="1">
      <alignment horizontal="left" vertical="center" wrapText="1"/>
    </xf>
    <xf numFmtId="0" fontId="0" fillId="0" borderId="21" xfId="0" applyBorder="1" applyAlignment="1">
      <alignment horizontal="right"/>
    </xf>
    <xf numFmtId="0" fontId="0" fillId="0" borderId="0" xfId="0" applyAlignment="1">
      <alignment horizontal="left" vertical="center" textRotation="90"/>
    </xf>
    <xf numFmtId="49" fontId="40" fillId="0" borderId="4" xfId="0" applyNumberFormat="1" applyFont="1" applyBorder="1" applyAlignment="1">
      <alignment horizontal="left" vertical="top" wrapText="1"/>
    </xf>
    <xf numFmtId="0" fontId="0" fillId="0" borderId="16" xfId="0" applyBorder="1" applyAlignment="1">
      <alignment horizontal="right"/>
    </xf>
    <xf numFmtId="0" fontId="0" fillId="0" borderId="2" xfId="0" applyBorder="1" applyAlignment="1">
      <alignment horizontal="left" vertical="top" wrapText="1"/>
    </xf>
    <xf numFmtId="0" fontId="35" fillId="0" borderId="0" xfId="0" applyFont="1" applyAlignment="1">
      <alignment horizontal="left"/>
    </xf>
    <xf numFmtId="0" fontId="39" fillId="0" borderId="11" xfId="0" applyFont="1" applyBorder="1" applyAlignment="1">
      <alignment horizontal="left" vertical="top"/>
    </xf>
    <xf numFmtId="0" fontId="37" fillId="0" borderId="12" xfId="0" applyFont="1" applyBorder="1" applyAlignment="1">
      <alignment horizontal="left" vertical="top" wrapText="1"/>
    </xf>
    <xf numFmtId="0" fontId="37" fillId="0" borderId="14" xfId="0" applyFont="1" applyBorder="1" applyAlignment="1">
      <alignment horizontal="left" vertical="top" wrapText="1"/>
    </xf>
    <xf numFmtId="0" fontId="40" fillId="0" borderId="5" xfId="0" applyFont="1" applyBorder="1" applyAlignment="1">
      <alignment horizontal="left"/>
    </xf>
    <xf numFmtId="0" fontId="21" fillId="0" borderId="5" xfId="0" applyFont="1" applyBorder="1" applyAlignment="1">
      <alignment horizontal="left" vertical="top" wrapText="1"/>
    </xf>
    <xf numFmtId="0" fontId="0" fillId="4" borderId="7" xfId="0" applyFill="1" applyBorder="1" applyAlignment="1">
      <alignment horizontal="left" vertical="top" wrapText="1"/>
    </xf>
    <xf numFmtId="0" fontId="0" fillId="4" borderId="13" xfId="0" applyFill="1" applyBorder="1" applyAlignment="1">
      <alignment horizontal="left" vertical="top" wrapText="1"/>
    </xf>
    <xf numFmtId="0" fontId="37" fillId="0" borderId="8" xfId="0" applyFont="1" applyBorder="1" applyAlignment="1">
      <alignment horizontal="left" vertical="top"/>
    </xf>
    <xf numFmtId="0" fontId="37" fillId="0" borderId="8" xfId="0" applyFont="1" applyBorder="1"/>
    <xf numFmtId="0" fontId="37" fillId="0" borderId="11" xfId="0" applyFont="1" applyBorder="1" applyAlignment="1">
      <alignment horizontal="left" vertical="top"/>
    </xf>
    <xf numFmtId="0" fontId="37" fillId="0" borderId="14" xfId="0" applyFont="1" applyBorder="1" applyAlignment="1">
      <alignment horizontal="left" vertical="top"/>
    </xf>
    <xf numFmtId="0" fontId="37" fillId="0" borderId="9" xfId="0" applyFont="1" applyBorder="1" applyAlignment="1">
      <alignment horizontal="left" vertical="top"/>
    </xf>
    <xf numFmtId="0" fontId="0" fillId="0" borderId="11" xfId="0" applyBorder="1" applyAlignment="1">
      <alignment horizontal="left" vertical="top"/>
    </xf>
    <xf numFmtId="0" fontId="40" fillId="0" borderId="12" xfId="0" applyFont="1" applyBorder="1" applyAlignment="1">
      <alignment horizontal="left" vertical="top"/>
    </xf>
    <xf numFmtId="0" fontId="37" fillId="0" borderId="12" xfId="0" applyFont="1" applyBorder="1" applyAlignment="1">
      <alignment horizontal="left" vertical="top"/>
    </xf>
    <xf numFmtId="0" fontId="35" fillId="0" borderId="8" xfId="0" applyFont="1" applyBorder="1" applyAlignment="1">
      <alignment horizontal="left" vertical="top" wrapText="1"/>
    </xf>
    <xf numFmtId="0" fontId="0" fillId="0" borderId="0" xfId="0" applyAlignment="1">
      <alignment horizontal="left" vertical="top" textRotation="90"/>
    </xf>
    <xf numFmtId="0" fontId="44" fillId="0" borderId="0" xfId="0" applyFont="1" applyAlignment="1">
      <alignment horizontal="left" vertical="top" textRotation="90"/>
    </xf>
    <xf numFmtId="0" fontId="0" fillId="0" borderId="20" xfId="0" applyBorder="1" applyAlignment="1">
      <alignment horizontal="left" vertical="top" wrapText="1"/>
    </xf>
    <xf numFmtId="0" fontId="40" fillId="0" borderId="36" xfId="0" applyFont="1" applyBorder="1" applyAlignment="1">
      <alignment horizontal="left" vertical="top"/>
    </xf>
    <xf numFmtId="0" fontId="37" fillId="0" borderId="3" xfId="0" applyFont="1" applyBorder="1" applyAlignment="1">
      <alignment horizontal="left" vertical="top"/>
    </xf>
    <xf numFmtId="0" fontId="44" fillId="0" borderId="0" xfId="0" applyFont="1" applyAlignment="1">
      <alignment horizontal="left" vertical="center" textRotation="90"/>
    </xf>
    <xf numFmtId="0" fontId="37" fillId="0" borderId="4" xfId="0" applyFont="1" applyBorder="1" applyAlignment="1">
      <alignment horizontal="left" vertical="top"/>
    </xf>
    <xf numFmtId="0" fontId="9" fillId="0" borderId="0" xfId="0" applyFont="1"/>
    <xf numFmtId="0" fontId="3" fillId="0" borderId="17" xfId="0" applyFont="1" applyBorder="1"/>
    <xf numFmtId="0" fontId="3" fillId="0" borderId="26" xfId="0" applyFont="1" applyBorder="1"/>
    <xf numFmtId="0" fontId="2" fillId="0" borderId="26" xfId="0" applyFont="1" applyBorder="1"/>
    <xf numFmtId="0" fontId="2" fillId="0" borderId="27" xfId="0" applyFont="1" applyBorder="1"/>
    <xf numFmtId="0" fontId="4" fillId="0" borderId="0" xfId="0" applyFont="1" applyAlignment="1">
      <alignment vertical="center"/>
    </xf>
    <xf numFmtId="0" fontId="3" fillId="0" borderId="0" xfId="0" applyFont="1" applyAlignment="1">
      <alignment vertical="center"/>
    </xf>
    <xf numFmtId="0" fontId="2" fillId="0" borderId="19" xfId="0" applyFont="1" applyBorder="1"/>
    <xf numFmtId="49" fontId="27" fillId="0" borderId="0" xfId="0" applyNumberFormat="1" applyFont="1"/>
    <xf numFmtId="0" fontId="15" fillId="0" borderId="19" xfId="0" applyFont="1" applyBorder="1"/>
    <xf numFmtId="0" fontId="16" fillId="0" borderId="0" xfId="0" applyFont="1" applyAlignment="1">
      <alignment horizontal="left"/>
    </xf>
    <xf numFmtId="0" fontId="23" fillId="0" borderId="0" xfId="0" applyFont="1" applyAlignment="1">
      <alignment horizontal="left"/>
    </xf>
    <xf numFmtId="49" fontId="18" fillId="0" borderId="0" xfId="0" applyNumberFormat="1" applyFont="1"/>
    <xf numFmtId="49" fontId="16" fillId="0" borderId="0" xfId="0" applyNumberFormat="1" applyFont="1"/>
    <xf numFmtId="49" fontId="15" fillId="0" borderId="0" xfId="0" applyNumberFormat="1" applyFont="1" applyAlignment="1">
      <alignment horizontal="left"/>
    </xf>
    <xf numFmtId="0" fontId="0" fillId="0" borderId="18" xfId="0" applyBorder="1"/>
    <xf numFmtId="0" fontId="16" fillId="0" borderId="0" xfId="0" applyFont="1" applyAlignment="1">
      <alignment horizontal="center"/>
    </xf>
    <xf numFmtId="0" fontId="27" fillId="0" borderId="18" xfId="0" applyFont="1" applyBorder="1" applyAlignment="1">
      <alignment horizontal="center"/>
    </xf>
    <xf numFmtId="1" fontId="17" fillId="0" borderId="0" xfId="0" applyNumberFormat="1" applyFont="1" applyAlignment="1">
      <alignment horizontal="center"/>
    </xf>
    <xf numFmtId="1" fontId="15" fillId="0" borderId="0" xfId="0" applyNumberFormat="1" applyFont="1" applyAlignment="1">
      <alignment horizontal="center" vertical="center"/>
    </xf>
    <xf numFmtId="164" fontId="24" fillId="0" borderId="0" xfId="0" applyNumberFormat="1" applyFont="1" applyAlignment="1">
      <alignment horizontal="left"/>
    </xf>
    <xf numFmtId="0" fontId="0" fillId="0" borderId="18" xfId="0" applyBorder="1" applyAlignment="1">
      <alignment horizontal="left"/>
    </xf>
    <xf numFmtId="0" fontId="12" fillId="0" borderId="18" xfId="0" applyFont="1" applyBorder="1" applyAlignment="1">
      <alignment horizontal="left"/>
    </xf>
    <xf numFmtId="4" fontId="46" fillId="0" borderId="0" xfId="0" applyNumberFormat="1" applyFont="1" applyAlignment="1">
      <alignment horizontal="left"/>
    </xf>
    <xf numFmtId="164" fontId="8" fillId="0" borderId="0" xfId="0" applyNumberFormat="1" applyFont="1" applyAlignment="1">
      <alignment horizontal="left"/>
    </xf>
    <xf numFmtId="4" fontId="30" fillId="0" borderId="18" xfId="0" applyNumberFormat="1" applyFont="1" applyBorder="1" applyAlignment="1">
      <alignment horizontal="right"/>
    </xf>
    <xf numFmtId="164" fontId="15" fillId="0" borderId="0" xfId="0" applyNumberFormat="1" applyFont="1" applyAlignment="1">
      <alignment horizontal="left" vertical="center"/>
    </xf>
    <xf numFmtId="0" fontId="15" fillId="0" borderId="0" xfId="0" applyFont="1" applyAlignment="1">
      <alignment horizontal="left" vertical="center"/>
    </xf>
    <xf numFmtId="4" fontId="16" fillId="0" borderId="0" xfId="0" applyNumberFormat="1" applyFont="1" applyAlignment="1">
      <alignment horizontal="center"/>
    </xf>
    <xf numFmtId="0" fontId="34" fillId="0" borderId="0" xfId="0" applyFont="1"/>
    <xf numFmtId="164" fontId="3" fillId="0" borderId="0" xfId="0" applyNumberFormat="1" applyFont="1" applyAlignment="1">
      <alignment horizontal="left"/>
    </xf>
    <xf numFmtId="4" fontId="27" fillId="0" borderId="18" xfId="0" applyNumberFormat="1" applyFont="1" applyBorder="1" applyAlignment="1">
      <alignment horizontal="right"/>
    </xf>
    <xf numFmtId="4" fontId="17" fillId="0" borderId="0" xfId="0" applyNumberFormat="1" applyFont="1" applyAlignment="1">
      <alignment horizontal="right"/>
    </xf>
    <xf numFmtId="3" fontId="15" fillId="0" borderId="0" xfId="0" applyNumberFormat="1" applyFont="1" applyAlignment="1">
      <alignment horizontal="center" vertical="center"/>
    </xf>
    <xf numFmtId="3" fontId="15" fillId="0" borderId="0" xfId="0" applyNumberFormat="1" applyFont="1" applyAlignment="1">
      <alignment vertical="center"/>
    </xf>
    <xf numFmtId="0" fontId="2" fillId="0" borderId="18" xfId="0" applyFont="1" applyBorder="1"/>
    <xf numFmtId="0" fontId="27" fillId="0" borderId="18" xfId="0" applyFont="1" applyBorder="1"/>
    <xf numFmtId="0" fontId="27" fillId="0" borderId="18" xfId="0" applyFont="1" applyBorder="1" applyAlignment="1">
      <alignment horizontal="left"/>
    </xf>
    <xf numFmtId="3" fontId="15" fillId="0" borderId="0" xfId="0" applyNumberFormat="1" applyFont="1" applyAlignment="1">
      <alignment horizontal="right" vertical="center"/>
    </xf>
    <xf numFmtId="3" fontId="15" fillId="0" borderId="0" xfId="0" applyNumberFormat="1" applyFont="1" applyAlignment="1">
      <alignment horizontal="left" vertical="center"/>
    </xf>
    <xf numFmtId="3" fontId="27" fillId="0" borderId="18" xfId="0" applyNumberFormat="1" applyFont="1" applyBorder="1" applyAlignment="1">
      <alignment horizontal="left"/>
    </xf>
    <xf numFmtId="0" fontId="17" fillId="0" borderId="19" xfId="0" applyFont="1" applyBorder="1"/>
    <xf numFmtId="1" fontId="27" fillId="0" borderId="0" xfId="0" applyNumberFormat="1" applyFont="1" applyAlignment="1">
      <alignment horizontal="center"/>
    </xf>
    <xf numFmtId="1" fontId="27" fillId="0" borderId="0" xfId="0" applyNumberFormat="1" applyFont="1" applyAlignment="1">
      <alignment horizontal="right"/>
    </xf>
    <xf numFmtId="4" fontId="27" fillId="0" borderId="18" xfId="0" applyNumberFormat="1" applyFont="1" applyBorder="1" applyAlignment="1">
      <alignment horizontal="left" vertical="center"/>
    </xf>
    <xf numFmtId="4" fontId="27" fillId="0" borderId="32" xfId="0" applyNumberFormat="1" applyFont="1" applyBorder="1" applyAlignment="1">
      <alignment horizontal="left"/>
    </xf>
    <xf numFmtId="4" fontId="27" fillId="0" borderId="33" xfId="0" applyNumberFormat="1" applyFont="1" applyBorder="1" applyAlignment="1">
      <alignment horizontal="left"/>
    </xf>
    <xf numFmtId="0" fontId="3" fillId="0" borderId="33" xfId="0" applyFont="1" applyBorder="1"/>
    <xf numFmtId="0" fontId="2" fillId="0" borderId="33" xfId="0" applyFont="1" applyBorder="1"/>
    <xf numFmtId="0" fontId="2" fillId="0" borderId="34" xfId="0" applyFont="1" applyBorder="1"/>
    <xf numFmtId="4" fontId="27" fillId="0" borderId="26" xfId="0" applyNumberFormat="1" applyFont="1" applyBorder="1" applyAlignment="1">
      <alignment horizontal="right"/>
    </xf>
    <xf numFmtId="3" fontId="15" fillId="0" borderId="0" xfId="0" applyNumberFormat="1" applyFont="1" applyAlignment="1">
      <alignment horizontal="right"/>
    </xf>
    <xf numFmtId="1" fontId="30" fillId="0" borderId="0" xfId="0" applyNumberFormat="1" applyFont="1" applyAlignment="1">
      <alignment horizontal="right"/>
    </xf>
    <xf numFmtId="4" fontId="30" fillId="0" borderId="0" xfId="0" applyNumberFormat="1" applyFont="1" applyAlignment="1">
      <alignment horizontal="center"/>
    </xf>
    <xf numFmtId="1" fontId="27" fillId="0" borderId="37" xfId="0" applyNumberFormat="1" applyFont="1" applyBorder="1" applyAlignment="1">
      <alignment horizontal="center"/>
    </xf>
    <xf numFmtId="0" fontId="37" fillId="0" borderId="20" xfId="0" applyFont="1" applyBorder="1" applyAlignment="1">
      <alignment horizontal="left"/>
    </xf>
    <xf numFmtId="0" fontId="37" fillId="0" borderId="20" xfId="0" applyFont="1" applyBorder="1" applyAlignment="1">
      <alignment horizontal="left" vertical="center"/>
    </xf>
    <xf numFmtId="0" fontId="37" fillId="0" borderId="1" xfId="0" applyFont="1" applyBorder="1" applyAlignment="1">
      <alignment horizontal="left" vertical="center"/>
    </xf>
    <xf numFmtId="0" fontId="39" fillId="0" borderId="12" xfId="0" applyFont="1" applyBorder="1" applyAlignment="1">
      <alignment horizontal="left" vertical="top"/>
    </xf>
    <xf numFmtId="0" fontId="5" fillId="0" borderId="11" xfId="0" applyFont="1" applyBorder="1" applyAlignment="1">
      <alignment horizontal="left" vertical="top"/>
    </xf>
    <xf numFmtId="4" fontId="34" fillId="0" borderId="0" xfId="0" applyNumberFormat="1" applyFont="1" applyAlignment="1">
      <alignment horizontal="left" vertical="top"/>
    </xf>
    <xf numFmtId="49" fontId="27" fillId="5" borderId="53" xfId="0" applyNumberFormat="1" applyFont="1" applyFill="1" applyBorder="1" applyAlignment="1" applyProtection="1">
      <alignment horizontal="left"/>
      <protection locked="0"/>
    </xf>
    <xf numFmtId="49" fontId="15" fillId="5" borderId="53" xfId="0" applyNumberFormat="1" applyFont="1" applyFill="1" applyBorder="1" applyProtection="1">
      <protection locked="0"/>
    </xf>
    <xf numFmtId="0" fontId="36" fillId="0" borderId="0" xfId="0" applyFont="1" applyAlignment="1">
      <alignment horizontal="left" vertical="center"/>
    </xf>
    <xf numFmtId="0" fontId="28" fillId="2" borderId="0" xfId="0" applyFont="1" applyFill="1"/>
    <xf numFmtId="0" fontId="14" fillId="2" borderId="0" xfId="0" applyFont="1" applyFill="1"/>
    <xf numFmtId="0" fontId="27" fillId="2" borderId="0" xfId="0" applyFont="1" applyFill="1"/>
    <xf numFmtId="0" fontId="23" fillId="0" borderId="17" xfId="0" applyFont="1" applyBorder="1" applyAlignment="1">
      <alignment horizontal="left"/>
    </xf>
    <xf numFmtId="49" fontId="18" fillId="0" borderId="26" xfId="0" applyNumberFormat="1" applyFont="1" applyBorder="1"/>
    <xf numFmtId="49" fontId="16" fillId="0" borderId="26" xfId="0" applyNumberFormat="1" applyFont="1" applyBorder="1"/>
    <xf numFmtId="49" fontId="15" fillId="0" borderId="26" xfId="0" applyNumberFormat="1" applyFont="1" applyBorder="1" applyAlignment="1">
      <alignment horizontal="left"/>
    </xf>
    <xf numFmtId="0" fontId="0" fillId="0" borderId="26" xfId="0" applyBorder="1"/>
    <xf numFmtId="0" fontId="16" fillId="0" borderId="26" xfId="0" applyFont="1" applyBorder="1" applyAlignment="1">
      <alignment horizontal="center"/>
    </xf>
    <xf numFmtId="49" fontId="20" fillId="0" borderId="27" xfId="0" applyNumberFormat="1" applyFont="1" applyBorder="1" applyAlignment="1">
      <alignment horizontal="right" vertical="top"/>
    </xf>
    <xf numFmtId="0" fontId="27" fillId="2" borderId="0" xfId="0" applyFont="1" applyFill="1" applyAlignment="1">
      <alignment vertical="center"/>
    </xf>
    <xf numFmtId="0" fontId="28" fillId="0" borderId="0" xfId="0" applyFont="1" applyAlignment="1">
      <alignment horizontal="left"/>
    </xf>
    <xf numFmtId="0" fontId="27" fillId="0" borderId="19" xfId="0" applyFont="1" applyBorder="1"/>
    <xf numFmtId="164" fontId="30" fillId="0" borderId="0" xfId="0" applyNumberFormat="1" applyFont="1" applyAlignment="1">
      <alignment horizontal="left"/>
    </xf>
    <xf numFmtId="0" fontId="30" fillId="0" borderId="0" xfId="0" applyFont="1" applyAlignment="1">
      <alignment horizontal="left"/>
    </xf>
    <xf numFmtId="164" fontId="24" fillId="0" borderId="18" xfId="0" applyNumberFormat="1" applyFont="1" applyBorder="1" applyAlignment="1">
      <alignment horizontal="left"/>
    </xf>
    <xf numFmtId="4" fontId="30" fillId="0" borderId="19" xfId="0" applyNumberFormat="1" applyFont="1" applyBorder="1" applyAlignment="1">
      <alignment horizontal="right"/>
    </xf>
    <xf numFmtId="164" fontId="8" fillId="0" borderId="18" xfId="0" applyNumberFormat="1" applyFont="1" applyBorder="1" applyAlignment="1">
      <alignment horizontal="left"/>
    </xf>
    <xf numFmtId="4" fontId="30" fillId="0" borderId="19" xfId="0" applyNumberFormat="1" applyFont="1" applyBorder="1" applyAlignment="1">
      <alignment horizontal="center"/>
    </xf>
    <xf numFmtId="164" fontId="3" fillId="0" borderId="18" xfId="0" applyNumberFormat="1" applyFont="1" applyBorder="1" applyAlignment="1">
      <alignment horizontal="left"/>
    </xf>
    <xf numFmtId="4" fontId="27" fillId="0" borderId="19" xfId="0" applyNumberFormat="1" applyFont="1" applyBorder="1"/>
    <xf numFmtId="4" fontId="27" fillId="0" borderId="19" xfId="0" applyNumberFormat="1" applyFont="1" applyBorder="1" applyAlignment="1">
      <alignment horizontal="left"/>
    </xf>
    <xf numFmtId="0" fontId="0" fillId="0" borderId="0" xfId="0" applyAlignment="1">
      <alignment horizontal="right"/>
    </xf>
    <xf numFmtId="4" fontId="48" fillId="0" borderId="0" xfId="0" applyNumberFormat="1" applyFont="1" applyAlignment="1">
      <alignment horizontal="left"/>
    </xf>
    <xf numFmtId="4" fontId="32" fillId="0" borderId="0" xfId="0" applyNumberFormat="1" applyFont="1" applyAlignment="1">
      <alignment horizontal="left"/>
    </xf>
    <xf numFmtId="4" fontId="28" fillId="0" borderId="0" xfId="0" applyNumberFormat="1" applyFont="1" applyAlignment="1">
      <alignment horizontal="left"/>
    </xf>
    <xf numFmtId="3" fontId="15" fillId="0" borderId="30" xfId="0" applyNumberFormat="1" applyFont="1" applyBorder="1" applyAlignment="1">
      <alignment horizontal="right"/>
    </xf>
    <xf numFmtId="4" fontId="27" fillId="0" borderId="31" xfId="0" applyNumberFormat="1" applyFont="1" applyBorder="1" applyAlignment="1">
      <alignment horizontal="right"/>
    </xf>
    <xf numFmtId="4" fontId="27" fillId="0" borderId="0" xfId="0" applyNumberFormat="1" applyFont="1" applyAlignment="1">
      <alignment horizontal="left" vertical="center"/>
    </xf>
    <xf numFmtId="164" fontId="3" fillId="0" borderId="32" xfId="0" applyNumberFormat="1" applyFont="1" applyBorder="1" applyAlignment="1">
      <alignment horizontal="left"/>
    </xf>
    <xf numFmtId="0" fontId="27" fillId="0" borderId="33" xfId="0" applyFont="1" applyBorder="1" applyAlignment="1">
      <alignment horizontal="left"/>
    </xf>
    <xf numFmtId="4" fontId="27" fillId="0" borderId="34" xfId="0" applyNumberFormat="1" applyFont="1" applyBorder="1" applyAlignment="1">
      <alignment horizontal="left"/>
    </xf>
    <xf numFmtId="164" fontId="3" fillId="2" borderId="26" xfId="0" applyNumberFormat="1" applyFont="1" applyFill="1" applyBorder="1" applyAlignment="1">
      <alignment horizontal="left"/>
    </xf>
    <xf numFmtId="4" fontId="27" fillId="2" borderId="26" xfId="0" applyNumberFormat="1" applyFont="1" applyFill="1" applyBorder="1" applyAlignment="1">
      <alignment horizontal="left"/>
    </xf>
    <xf numFmtId="4" fontId="17" fillId="3" borderId="55" xfId="0" applyNumberFormat="1" applyFont="1" applyFill="1" applyBorder="1" applyAlignment="1" applyProtection="1">
      <alignment horizontal="right"/>
      <protection locked="0"/>
    </xf>
    <xf numFmtId="0" fontId="0" fillId="0" borderId="56" xfId="0" applyBorder="1" applyProtection="1">
      <protection locked="0"/>
    </xf>
    <xf numFmtId="4" fontId="17" fillId="5" borderId="59" xfId="0" applyNumberFormat="1" applyFont="1" applyFill="1" applyBorder="1" applyAlignment="1" applyProtection="1">
      <alignment horizontal="right"/>
      <protection locked="0"/>
    </xf>
    <xf numFmtId="0" fontId="12" fillId="0" borderId="60" xfId="0" applyFont="1" applyBorder="1" applyProtection="1">
      <protection locked="0"/>
    </xf>
    <xf numFmtId="4" fontId="17" fillId="3" borderId="57" xfId="0" applyNumberFormat="1" applyFont="1" applyFill="1" applyBorder="1" applyAlignment="1" applyProtection="1">
      <alignment horizontal="right"/>
      <protection locked="0"/>
    </xf>
    <xf numFmtId="0" fontId="0" fillId="0" borderId="58" xfId="0" applyBorder="1" applyProtection="1">
      <protection locked="0"/>
    </xf>
    <xf numFmtId="1" fontId="27" fillId="0" borderId="0" xfId="0" applyNumberFormat="1" applyFont="1" applyAlignment="1">
      <alignment horizontal="left"/>
    </xf>
    <xf numFmtId="1" fontId="45" fillId="0" borderId="0" xfId="0" applyNumberFormat="1" applyFont="1" applyAlignment="1">
      <alignment horizontal="left"/>
    </xf>
    <xf numFmtId="0" fontId="3" fillId="0" borderId="0" xfId="0" applyFont="1" applyAlignment="1">
      <alignment horizontal="left" vertical="center" textRotation="90"/>
    </xf>
    <xf numFmtId="0" fontId="0" fillId="0" borderId="0" xfId="0" applyAlignment="1">
      <alignment horizontal="left" vertical="top" wrapText="1"/>
    </xf>
    <xf numFmtId="0" fontId="0" fillId="0" borderId="0" xfId="0" applyAlignment="1">
      <alignment horizontal="left" vertical="center" textRotation="90"/>
    </xf>
    <xf numFmtId="0" fontId="0" fillId="0" borderId="0" xfId="0" applyAlignment="1">
      <alignment horizontal="left" vertical="center"/>
    </xf>
    <xf numFmtId="0" fontId="0" fillId="0" borderId="0" xfId="0" applyAlignment="1">
      <alignment horizontal="left"/>
    </xf>
    <xf numFmtId="1" fontId="0" fillId="0" borderId="0" xfId="0" applyNumberFormat="1" applyAlignment="1">
      <alignment horizontal="left"/>
    </xf>
    <xf numFmtId="4" fontId="15" fillId="0" borderId="38" xfId="0" applyNumberFormat="1" applyFont="1" applyBorder="1" applyAlignment="1">
      <alignment horizontal="right"/>
    </xf>
    <xf numFmtId="0" fontId="0" fillId="0" borderId="40" xfId="0" applyBorder="1" applyAlignment="1">
      <alignment horizontal="right"/>
    </xf>
    <xf numFmtId="3" fontId="15" fillId="0" borderId="41" xfId="0" applyNumberFormat="1" applyFont="1" applyBorder="1" applyAlignment="1">
      <alignment horizontal="right" vertical="center"/>
    </xf>
    <xf numFmtId="3" fontId="15" fillId="0" borderId="42" xfId="0" applyNumberFormat="1" applyFont="1" applyBorder="1" applyAlignment="1">
      <alignment horizontal="right" vertical="center"/>
    </xf>
    <xf numFmtId="0" fontId="0" fillId="0" borderId="43" xfId="0" applyBorder="1" applyAlignment="1">
      <alignment horizontal="right"/>
    </xf>
    <xf numFmtId="0" fontId="28" fillId="0" borderId="0" xfId="0" applyFont="1"/>
    <xf numFmtId="0" fontId="9" fillId="0" borderId="0" xfId="0" applyFont="1"/>
    <xf numFmtId="49" fontId="15" fillId="0" borderId="0" xfId="0" applyNumberFormat="1" applyFont="1" applyAlignment="1">
      <alignment horizontal="left" vertical="center"/>
    </xf>
    <xf numFmtId="49" fontId="7" fillId="0" borderId="0" xfId="0" applyNumberFormat="1" applyFont="1" applyAlignment="1">
      <alignment horizontal="left" vertical="center"/>
    </xf>
    <xf numFmtId="0" fontId="37" fillId="0" borderId="11" xfId="0" applyFont="1" applyBorder="1" applyAlignment="1">
      <alignment horizontal="left" vertical="top"/>
    </xf>
    <xf numFmtId="0" fontId="37" fillId="0" borderId="12" xfId="0" applyFont="1" applyBorder="1" applyAlignment="1">
      <alignment horizontal="left" vertical="top"/>
    </xf>
    <xf numFmtId="0" fontId="37" fillId="0" borderId="14" xfId="0" applyFont="1" applyBorder="1" applyAlignment="1">
      <alignment horizontal="left" vertical="top"/>
    </xf>
    <xf numFmtId="0" fontId="37" fillId="0" borderId="20" xfId="0" applyFont="1" applyBorder="1" applyAlignment="1">
      <alignment horizontal="left" vertical="top"/>
    </xf>
    <xf numFmtId="0" fontId="37" fillId="0" borderId="22" xfId="0" applyFont="1" applyBorder="1" applyAlignment="1">
      <alignment horizontal="left" vertical="top"/>
    </xf>
    <xf numFmtId="0" fontId="37" fillId="0" borderId="21" xfId="0" applyFont="1" applyBorder="1" applyAlignment="1">
      <alignment horizontal="left" vertical="top"/>
    </xf>
    <xf numFmtId="0" fontId="37" fillId="0" borderId="4" xfId="0" applyFont="1" applyBorder="1" applyAlignment="1">
      <alignment horizontal="left" vertical="top"/>
    </xf>
    <xf numFmtId="0" fontId="37" fillId="0" borderId="5" xfId="0" applyFont="1" applyBorder="1" applyAlignment="1">
      <alignment horizontal="left" vertical="top"/>
    </xf>
    <xf numFmtId="0" fontId="37" fillId="0" borderId="6" xfId="0" applyFont="1" applyBorder="1" applyAlignment="1">
      <alignment horizontal="left" vertical="top"/>
    </xf>
    <xf numFmtId="0" fontId="0" fillId="0" borderId="0" xfId="0" applyAlignment="1">
      <alignment horizontal="left" vertical="top" textRotation="90"/>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40" fillId="0" borderId="12" xfId="0" applyFont="1" applyBorder="1" applyAlignment="1">
      <alignment horizontal="left"/>
    </xf>
    <xf numFmtId="0" fontId="41" fillId="0" borderId="12" xfId="0" applyFont="1" applyBorder="1" applyAlignment="1">
      <alignment horizontal="left"/>
    </xf>
    <xf numFmtId="0" fontId="37" fillId="0" borderId="5" xfId="0" applyFont="1" applyBorder="1" applyAlignment="1">
      <alignment horizontal="left" vertical="center" wrapText="1"/>
    </xf>
    <xf numFmtId="0" fontId="42" fillId="0" borderId="5" xfId="0" applyFont="1" applyBorder="1" applyAlignment="1">
      <alignment horizontal="left" vertical="center" wrapText="1"/>
    </xf>
    <xf numFmtId="0" fontId="42" fillId="0" borderId="6" xfId="0" applyFont="1" applyBorder="1" applyAlignment="1">
      <alignment horizontal="left" vertical="center" wrapText="1"/>
    </xf>
    <xf numFmtId="0" fontId="37" fillId="0" borderId="20" xfId="0" applyFont="1" applyBorder="1" applyAlignment="1">
      <alignment horizontal="left" vertical="center" wrapText="1"/>
    </xf>
    <xf numFmtId="0" fontId="0" fillId="0" borderId="22" xfId="0" applyBorder="1" applyAlignment="1">
      <alignment horizontal="left" vertical="center" wrapText="1"/>
    </xf>
    <xf numFmtId="0" fontId="0" fillId="0" borderId="22" xfId="0" applyBorder="1" applyAlignment="1">
      <alignment horizontal="right"/>
    </xf>
    <xf numFmtId="0" fontId="0" fillId="0" borderId="21" xfId="0" applyBorder="1" applyAlignment="1">
      <alignment horizontal="right"/>
    </xf>
    <xf numFmtId="0" fontId="3" fillId="0" borderId="22" xfId="0" applyFont="1" applyBorder="1" applyAlignment="1">
      <alignment horizontal="left" vertical="center" wrapText="1"/>
    </xf>
    <xf numFmtId="0" fontId="0" fillId="0" borderId="35" xfId="0" applyBorder="1" applyAlignment="1">
      <alignment horizontal="left" vertical="center" wrapText="1"/>
    </xf>
    <xf numFmtId="0" fontId="3" fillId="0" borderId="35" xfId="0" applyFont="1" applyBorder="1" applyAlignment="1">
      <alignment horizontal="left" vertical="center" wrapText="1"/>
    </xf>
    <xf numFmtId="1" fontId="38" fillId="0" borderId="2" xfId="0" applyNumberFormat="1" applyFont="1" applyBorder="1" applyAlignment="1">
      <alignment horizontal="left" vertical="center" wrapText="1"/>
    </xf>
    <xf numFmtId="0" fontId="38" fillId="0" borderId="2" xfId="0" applyFont="1" applyBorder="1" applyAlignment="1">
      <alignment horizontal="left" vertical="center" wrapText="1"/>
    </xf>
    <xf numFmtId="0" fontId="38" fillId="0" borderId="16" xfId="0" applyFont="1"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49" fontId="15" fillId="0" borderId="8" xfId="0" applyNumberFormat="1"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37" fillId="0" borderId="11" xfId="0" applyFont="1" applyBorder="1" applyAlignment="1">
      <alignment horizontal="left"/>
    </xf>
    <xf numFmtId="0" fontId="0" fillId="0" borderId="12" xfId="0" applyBorder="1" applyAlignment="1">
      <alignment horizontal="left"/>
    </xf>
    <xf numFmtId="0" fontId="0" fillId="0" borderId="14" xfId="0" applyBorder="1" applyAlignment="1">
      <alignment horizontal="left"/>
    </xf>
    <xf numFmtId="3" fontId="38" fillId="0" borderId="12" xfId="0" applyNumberFormat="1" applyFont="1" applyBorder="1" applyAlignment="1">
      <alignment horizontal="right"/>
    </xf>
    <xf numFmtId="3" fontId="38" fillId="0" borderId="14" xfId="0" applyNumberFormat="1" applyFont="1" applyBorder="1" applyAlignment="1">
      <alignment horizontal="right"/>
    </xf>
    <xf numFmtId="49" fontId="15" fillId="0" borderId="8" xfId="0" applyNumberFormat="1" applyFont="1" applyBorder="1" applyAlignment="1">
      <alignment horizontal="left" vertical="top"/>
    </xf>
    <xf numFmtId="0" fontId="15" fillId="0" borderId="8" xfId="0" applyFont="1" applyBorder="1" applyAlignment="1">
      <alignment horizontal="left" vertical="top"/>
    </xf>
    <xf numFmtId="0" fontId="15" fillId="0" borderId="9" xfId="0" applyFont="1" applyBorder="1" applyAlignment="1">
      <alignment horizontal="left" vertical="top"/>
    </xf>
    <xf numFmtId="49" fontId="15" fillId="0" borderId="0" xfId="0" applyNumberFormat="1" applyFont="1" applyAlignment="1">
      <alignment horizontal="left" vertical="top"/>
    </xf>
    <xf numFmtId="0" fontId="15" fillId="0" borderId="0" xfId="0" applyFont="1" applyAlignment="1">
      <alignment horizontal="left" vertical="top"/>
    </xf>
    <xf numFmtId="0" fontId="15" fillId="0" borderId="15" xfId="0" applyFont="1"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4" fontId="15" fillId="5" borderId="47" xfId="0" applyNumberFormat="1" applyFont="1" applyFill="1" applyBorder="1" applyAlignment="1" applyProtection="1">
      <alignment horizontal="left"/>
      <protection locked="0"/>
    </xf>
    <xf numFmtId="0" fontId="15" fillId="5" borderId="48" xfId="0" applyFont="1" applyFill="1" applyBorder="1" applyProtection="1">
      <protection locked="0"/>
    </xf>
    <xf numFmtId="0" fontId="15" fillId="5" borderId="49" xfId="0" applyFont="1" applyFill="1" applyBorder="1" applyProtection="1">
      <protection locked="0"/>
    </xf>
    <xf numFmtId="0" fontId="15" fillId="5" borderId="47" xfId="0" applyFont="1" applyFill="1" applyBorder="1" applyAlignment="1" applyProtection="1">
      <alignment horizontal="left"/>
      <protection locked="0"/>
    </xf>
    <xf numFmtId="0" fontId="14" fillId="5" borderId="48" xfId="0" applyFont="1" applyFill="1" applyBorder="1" applyProtection="1">
      <protection locked="0"/>
    </xf>
    <xf numFmtId="0" fontId="14" fillId="5" borderId="49" xfId="0" applyFont="1" applyFill="1" applyBorder="1" applyProtection="1">
      <protection locked="0"/>
    </xf>
    <xf numFmtId="4" fontId="15" fillId="5" borderId="50" xfId="0" applyNumberFormat="1" applyFont="1" applyFill="1" applyBorder="1" applyAlignment="1" applyProtection="1">
      <alignment horizontal="left"/>
      <protection locked="0"/>
    </xf>
    <xf numFmtId="0" fontId="15" fillId="5" borderId="51" xfId="0" applyFont="1" applyFill="1" applyBorder="1" applyAlignment="1" applyProtection="1">
      <alignment horizontal="left"/>
      <protection locked="0"/>
    </xf>
    <xf numFmtId="0" fontId="15" fillId="5" borderId="52" xfId="0" applyFont="1" applyFill="1" applyBorder="1" applyAlignment="1" applyProtection="1">
      <alignment horizontal="left"/>
      <protection locked="0"/>
    </xf>
    <xf numFmtId="0" fontId="47" fillId="5" borderId="51" xfId="0" applyFont="1" applyFill="1" applyBorder="1" applyAlignment="1" applyProtection="1">
      <alignment horizontal="left"/>
      <protection locked="0"/>
    </xf>
    <xf numFmtId="0" fontId="47" fillId="5" borderId="52" xfId="0" applyFont="1" applyFill="1" applyBorder="1" applyAlignment="1" applyProtection="1">
      <alignment horizontal="left"/>
      <protection locked="0"/>
    </xf>
    <xf numFmtId="4" fontId="15" fillId="5" borderId="54" xfId="0" applyNumberFormat="1" applyFont="1" applyFill="1" applyBorder="1" applyAlignment="1" applyProtection="1">
      <alignment horizontal="left"/>
      <protection locked="0"/>
    </xf>
    <xf numFmtId="0" fontId="7" fillId="5" borderId="51" xfId="0" applyFont="1" applyFill="1" applyBorder="1" applyAlignment="1" applyProtection="1">
      <alignment horizontal="left"/>
      <protection locked="0"/>
    </xf>
    <xf numFmtId="0" fontId="7" fillId="5" borderId="52" xfId="0" applyFont="1" applyFill="1" applyBorder="1" applyAlignment="1" applyProtection="1">
      <alignment horizontal="left"/>
      <protection locked="0"/>
    </xf>
    <xf numFmtId="49" fontId="15" fillId="5" borderId="44" xfId="0" applyNumberFormat="1" applyFont="1" applyFill="1" applyBorder="1" applyAlignment="1" applyProtection="1">
      <alignment horizontal="left"/>
      <protection locked="0"/>
    </xf>
    <xf numFmtId="49" fontId="0" fillId="5" borderId="45" xfId="0" applyNumberFormat="1" applyFill="1" applyBorder="1" applyAlignment="1" applyProtection="1">
      <alignment horizontal="left"/>
      <protection locked="0"/>
    </xf>
    <xf numFmtId="49" fontId="47" fillId="5" borderId="45" xfId="0" applyNumberFormat="1" applyFont="1" applyFill="1" applyBorder="1" applyAlignment="1" applyProtection="1">
      <alignment horizontal="left"/>
      <protection locked="0"/>
    </xf>
    <xf numFmtId="49" fontId="47" fillId="5" borderId="46" xfId="0" applyNumberFormat="1" applyFont="1" applyFill="1" applyBorder="1" applyAlignment="1" applyProtection="1">
      <alignment horizontal="left"/>
      <protection locked="0"/>
    </xf>
    <xf numFmtId="49" fontId="15" fillId="0" borderId="0" xfId="0" applyNumberFormat="1" applyFont="1"/>
    <xf numFmtId="0" fontId="15" fillId="0" borderId="0" xfId="0" applyFont="1"/>
    <xf numFmtId="0" fontId="37" fillId="0" borderId="22" xfId="0" applyFont="1" applyBorder="1" applyAlignment="1">
      <alignment horizontal="left" vertical="center" wrapText="1"/>
    </xf>
    <xf numFmtId="3" fontId="38" fillId="0" borderId="22" xfId="0" applyNumberFormat="1" applyFont="1" applyBorder="1" applyAlignment="1">
      <alignment horizontal="right"/>
    </xf>
    <xf numFmtId="3" fontId="38" fillId="0" borderId="21" xfId="0" applyNumberFormat="1" applyFont="1" applyBorder="1" applyAlignment="1">
      <alignment horizontal="right"/>
    </xf>
    <xf numFmtId="49" fontId="15" fillId="0" borderId="38" xfId="0" applyNumberFormat="1" applyFont="1" applyBorder="1"/>
    <xf numFmtId="0" fontId="15" fillId="0" borderId="39" xfId="0" applyFont="1" applyBorder="1"/>
    <xf numFmtId="0" fontId="15" fillId="0" borderId="40" xfId="0" applyFont="1" applyBorder="1"/>
    <xf numFmtId="164" fontId="15" fillId="0" borderId="38" xfId="0" applyNumberFormat="1" applyFont="1" applyBorder="1" applyAlignment="1">
      <alignment horizontal="left"/>
    </xf>
    <xf numFmtId="0" fontId="15" fillId="0" borderId="39" xfId="0" applyFont="1" applyBorder="1" applyAlignment="1">
      <alignment horizontal="left"/>
    </xf>
    <xf numFmtId="0" fontId="15" fillId="0" borderId="40" xfId="0" applyFont="1" applyBorder="1" applyAlignment="1">
      <alignment horizontal="left"/>
    </xf>
    <xf numFmtId="0" fontId="37" fillId="0" borderId="20" xfId="0" applyFont="1" applyBorder="1" applyAlignment="1">
      <alignment horizontal="left" wrapText="1"/>
    </xf>
    <xf numFmtId="0" fontId="37" fillId="0" borderId="22" xfId="0" applyFont="1" applyBorder="1" applyAlignment="1">
      <alignment horizontal="left" wrapText="1"/>
    </xf>
    <xf numFmtId="0" fontId="35" fillId="0" borderId="20" xfId="0" applyFont="1" applyBorder="1" applyAlignment="1">
      <alignment horizontal="left"/>
    </xf>
    <xf numFmtId="0" fontId="35" fillId="0" borderId="22" xfId="0" applyFont="1" applyBorder="1" applyAlignment="1">
      <alignment horizontal="left"/>
    </xf>
    <xf numFmtId="0" fontId="35" fillId="0" borderId="21" xfId="0" applyFont="1" applyBorder="1" applyAlignment="1">
      <alignment horizontal="left"/>
    </xf>
    <xf numFmtId="0" fontId="1" fillId="0" borderId="12" xfId="0" applyFont="1" applyBorder="1" applyAlignment="1">
      <alignment horizontal="left" vertical="top"/>
    </xf>
    <xf numFmtId="0" fontId="15" fillId="0" borderId="12" xfId="0" applyFont="1" applyBorder="1" applyAlignment="1">
      <alignment horizontal="left" vertical="top"/>
    </xf>
    <xf numFmtId="0" fontId="15" fillId="0" borderId="14" xfId="0" applyFont="1" applyBorder="1" applyAlignment="1">
      <alignment horizontal="left" vertical="top"/>
    </xf>
    <xf numFmtId="0" fontId="3" fillId="0" borderId="22" xfId="0" applyFont="1" applyBorder="1" applyAlignment="1">
      <alignment horizontal="left"/>
    </xf>
    <xf numFmtId="0" fontId="0" fillId="0" borderId="22" xfId="0" applyBorder="1" applyAlignment="1">
      <alignment horizontal="left"/>
    </xf>
    <xf numFmtId="0" fontId="0" fillId="0" borderId="35" xfId="0" applyBorder="1" applyAlignment="1">
      <alignment horizontal="left"/>
    </xf>
    <xf numFmtId="3" fontId="27" fillId="0" borderId="0" xfId="0" applyNumberFormat="1" applyFont="1" applyAlignment="1">
      <alignment horizontal="right" vertical="center"/>
    </xf>
    <xf numFmtId="3" fontId="0" fillId="0" borderId="0" xfId="0" applyNumberFormat="1" applyAlignment="1">
      <alignment horizontal="right" vertical="center"/>
    </xf>
    <xf numFmtId="3" fontId="27" fillId="0" borderId="0" xfId="1" applyNumberFormat="1" applyFont="1" applyBorder="1" applyAlignment="1" applyProtection="1">
      <alignment vertical="center"/>
    </xf>
    <xf numFmtId="3" fontId="27" fillId="0" borderId="0" xfId="0" applyNumberFormat="1" applyFont="1" applyAlignment="1">
      <alignment vertical="center"/>
    </xf>
    <xf numFmtId="3" fontId="27" fillId="0" borderId="33" xfId="0" applyNumberFormat="1" applyFont="1" applyBorder="1" applyAlignment="1">
      <alignment horizontal="right" vertical="center"/>
    </xf>
    <xf numFmtId="3" fontId="0" fillId="0" borderId="33" xfId="0" applyNumberFormat="1" applyBorder="1" applyAlignment="1">
      <alignment horizontal="right" vertical="center"/>
    </xf>
    <xf numFmtId="0" fontId="37" fillId="0" borderId="7" xfId="0" applyFont="1" applyBorder="1" applyAlignment="1">
      <alignment horizontal="left" vertical="center"/>
    </xf>
  </cellXfs>
  <cellStyles count="2">
    <cellStyle name="Hyperlänk" xfId="1" builtinId="8"/>
    <cellStyle name="Normal" xfId="0" builtinId="0"/>
  </cellStyles>
  <dxfs count="0"/>
  <tableStyles count="0" defaultTableStyle="TableStyleMedium2" defaultPivotStyle="PivotStyleLight16"/>
  <colors>
    <mruColors>
      <color rgb="FFF7FCC4"/>
      <color rgb="FFBCE292"/>
      <color rgb="FFFFFFCC"/>
      <color rgb="FFF3FB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133350</xdr:colOff>
      <xdr:row>42</xdr:row>
      <xdr:rowOff>142874</xdr:rowOff>
    </xdr:from>
    <xdr:to>
      <xdr:col>11</xdr:col>
      <xdr:colOff>781050</xdr:colOff>
      <xdr:row>48</xdr:row>
      <xdr:rowOff>219075</xdr:rowOff>
    </xdr:to>
    <xdr:sp macro="" textlink="">
      <xdr:nvSpPr>
        <xdr:cNvPr id="38" name="textruta 37">
          <a:extLst>
            <a:ext uri="{FF2B5EF4-FFF2-40B4-BE49-F238E27FC236}">
              <a16:creationId xmlns:a16="http://schemas.microsoft.com/office/drawing/2014/main" id="{414F5979-03EE-46A4-884F-B451139013A8}"/>
            </a:ext>
          </a:extLst>
        </xdr:cNvPr>
        <xdr:cNvSpPr txBox="1"/>
      </xdr:nvSpPr>
      <xdr:spPr>
        <a:xfrm>
          <a:off x="4019550" y="8134349"/>
          <a:ext cx="2838450" cy="1219201"/>
        </a:xfrm>
        <a:prstGeom prst="rect">
          <a:avLst/>
        </a:prstGeom>
        <a:solidFill>
          <a:srgbClr val="F3FBA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OBS</a:t>
          </a:r>
          <a:r>
            <a:rPr lang="sv-SE" sz="1100" b="1" baseline="0"/>
            <a:t>  Då vi inte fått vår utskrift av SKV4805 godkänd av Skatteverket kan vi inte ansvara för att den blir hanterad på rätt sätt. Vår blankett är dock identisk med Skatteverkets. Skriv ut den tillsammans med vidstående uppgifter genom att klicka på Arkiv - Skriv ut. Välj sedan vilken blankett du vill skicka in.</a:t>
          </a:r>
          <a:endParaRPr lang="sv-SE" sz="1100" b="1"/>
        </a:p>
      </xdr:txBody>
    </xdr:sp>
    <xdr:clientData/>
  </xdr:twoCellAnchor>
  <xdr:twoCellAnchor>
    <xdr:from>
      <xdr:col>39</xdr:col>
      <xdr:colOff>161925</xdr:colOff>
      <xdr:row>265</xdr:row>
      <xdr:rowOff>76200</xdr:rowOff>
    </xdr:from>
    <xdr:to>
      <xdr:col>40</xdr:col>
      <xdr:colOff>47625</xdr:colOff>
      <xdr:row>267</xdr:row>
      <xdr:rowOff>38100</xdr:rowOff>
    </xdr:to>
    <xdr:sp macro="" textlink="">
      <xdr:nvSpPr>
        <xdr:cNvPr id="59" name="Pil: nedåt 58">
          <a:extLst>
            <a:ext uri="{FF2B5EF4-FFF2-40B4-BE49-F238E27FC236}">
              <a16:creationId xmlns:a16="http://schemas.microsoft.com/office/drawing/2014/main" id="{09AE188F-1429-4B26-AAE4-976EB9104128}"/>
            </a:ext>
          </a:extLst>
        </xdr:cNvPr>
        <xdr:cNvSpPr/>
      </xdr:nvSpPr>
      <xdr:spPr>
        <a:xfrm>
          <a:off x="21745575" y="52120800"/>
          <a:ext cx="95250" cy="3429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editAs="oneCell">
    <xdr:from>
      <xdr:col>34</xdr:col>
      <xdr:colOff>180975</xdr:colOff>
      <xdr:row>202</xdr:row>
      <xdr:rowOff>114300</xdr:rowOff>
    </xdr:from>
    <xdr:to>
      <xdr:col>37</xdr:col>
      <xdr:colOff>423285</xdr:colOff>
      <xdr:row>203</xdr:row>
      <xdr:rowOff>32489</xdr:rowOff>
    </xdr:to>
    <xdr:pic>
      <xdr:nvPicPr>
        <xdr:cNvPr id="6" name="Bildobjekt 5">
          <a:extLst>
            <a:ext uri="{FF2B5EF4-FFF2-40B4-BE49-F238E27FC236}">
              <a16:creationId xmlns:a16="http://schemas.microsoft.com/office/drawing/2014/main" id="{5D98573F-71FF-4CE1-AFEC-E4A869E419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4900" y="390525"/>
          <a:ext cx="1514475" cy="242039"/>
        </a:xfrm>
        <a:prstGeom prst="rect">
          <a:avLst/>
        </a:prstGeom>
      </xdr:spPr>
    </xdr:pic>
    <xdr:clientData/>
  </xdr:twoCellAnchor>
  <xdr:twoCellAnchor>
    <xdr:from>
      <xdr:col>43</xdr:col>
      <xdr:colOff>9525</xdr:colOff>
      <xdr:row>230</xdr:row>
      <xdr:rowOff>104775</xdr:rowOff>
    </xdr:from>
    <xdr:to>
      <xdr:col>44</xdr:col>
      <xdr:colOff>19050</xdr:colOff>
      <xdr:row>230</xdr:row>
      <xdr:rowOff>200025</xdr:rowOff>
    </xdr:to>
    <xdr:sp macro="" textlink="">
      <xdr:nvSpPr>
        <xdr:cNvPr id="41" name="Pil: höger 40">
          <a:extLst>
            <a:ext uri="{FF2B5EF4-FFF2-40B4-BE49-F238E27FC236}">
              <a16:creationId xmlns:a16="http://schemas.microsoft.com/office/drawing/2014/main" id="{2EB45BA8-C14B-4567-A479-4F9DA4ED7C5F}"/>
            </a:ext>
          </a:extLst>
        </xdr:cNvPr>
        <xdr:cNvSpPr/>
      </xdr:nvSpPr>
      <xdr:spPr>
        <a:xfrm>
          <a:off x="22421850" y="43786425"/>
          <a:ext cx="104775" cy="95250"/>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43</xdr:col>
      <xdr:colOff>9525</xdr:colOff>
      <xdr:row>229</xdr:row>
      <xdr:rowOff>104775</xdr:rowOff>
    </xdr:from>
    <xdr:to>
      <xdr:col>44</xdr:col>
      <xdr:colOff>19050</xdr:colOff>
      <xdr:row>229</xdr:row>
      <xdr:rowOff>200025</xdr:rowOff>
    </xdr:to>
    <xdr:sp macro="" textlink="">
      <xdr:nvSpPr>
        <xdr:cNvPr id="42" name="Pil: höger 41">
          <a:extLst>
            <a:ext uri="{FF2B5EF4-FFF2-40B4-BE49-F238E27FC236}">
              <a16:creationId xmlns:a16="http://schemas.microsoft.com/office/drawing/2014/main" id="{04BCF550-5896-49CD-8FCE-5023365E52B9}"/>
            </a:ext>
          </a:extLst>
        </xdr:cNvPr>
        <xdr:cNvSpPr/>
      </xdr:nvSpPr>
      <xdr:spPr>
        <a:xfrm>
          <a:off x="22421850" y="43481625"/>
          <a:ext cx="104775" cy="95250"/>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43</xdr:col>
      <xdr:colOff>19050</xdr:colOff>
      <xdr:row>231</xdr:row>
      <xdr:rowOff>95250</xdr:rowOff>
    </xdr:from>
    <xdr:to>
      <xdr:col>44</xdr:col>
      <xdr:colOff>28575</xdr:colOff>
      <xdr:row>231</xdr:row>
      <xdr:rowOff>190500</xdr:rowOff>
    </xdr:to>
    <xdr:sp macro="" textlink="">
      <xdr:nvSpPr>
        <xdr:cNvPr id="44" name="Pil: höger 43">
          <a:extLst>
            <a:ext uri="{FF2B5EF4-FFF2-40B4-BE49-F238E27FC236}">
              <a16:creationId xmlns:a16="http://schemas.microsoft.com/office/drawing/2014/main" id="{B6ECDB1D-D088-4A6D-92F9-55123FF97D96}"/>
            </a:ext>
          </a:extLst>
        </xdr:cNvPr>
        <xdr:cNvSpPr/>
      </xdr:nvSpPr>
      <xdr:spPr>
        <a:xfrm>
          <a:off x="22431375" y="44081700"/>
          <a:ext cx="104775" cy="95250"/>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43</xdr:col>
      <xdr:colOff>9525</xdr:colOff>
      <xdr:row>223</xdr:row>
      <xdr:rowOff>76200</xdr:rowOff>
    </xdr:from>
    <xdr:to>
      <xdr:col>44</xdr:col>
      <xdr:colOff>19050</xdr:colOff>
      <xdr:row>223</xdr:row>
      <xdr:rowOff>171450</xdr:rowOff>
    </xdr:to>
    <xdr:sp macro="" textlink="">
      <xdr:nvSpPr>
        <xdr:cNvPr id="46" name="Pil: höger 45">
          <a:extLst>
            <a:ext uri="{FF2B5EF4-FFF2-40B4-BE49-F238E27FC236}">
              <a16:creationId xmlns:a16="http://schemas.microsoft.com/office/drawing/2014/main" id="{CCFEB60E-32C9-4380-86CB-EB8649A4231D}"/>
            </a:ext>
          </a:extLst>
        </xdr:cNvPr>
        <xdr:cNvSpPr/>
      </xdr:nvSpPr>
      <xdr:spPr>
        <a:xfrm>
          <a:off x="22421850" y="42148125"/>
          <a:ext cx="104775" cy="95250"/>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43</xdr:col>
      <xdr:colOff>9525</xdr:colOff>
      <xdr:row>219</xdr:row>
      <xdr:rowOff>85725</xdr:rowOff>
    </xdr:from>
    <xdr:to>
      <xdr:col>44</xdr:col>
      <xdr:colOff>19050</xdr:colOff>
      <xdr:row>219</xdr:row>
      <xdr:rowOff>180975</xdr:rowOff>
    </xdr:to>
    <xdr:sp macro="" textlink="">
      <xdr:nvSpPr>
        <xdr:cNvPr id="48" name="Pil: höger 47">
          <a:extLst>
            <a:ext uri="{FF2B5EF4-FFF2-40B4-BE49-F238E27FC236}">
              <a16:creationId xmlns:a16="http://schemas.microsoft.com/office/drawing/2014/main" id="{42F43559-2C38-4AF4-A80A-AE858D97F5EF}"/>
            </a:ext>
          </a:extLst>
        </xdr:cNvPr>
        <xdr:cNvSpPr/>
      </xdr:nvSpPr>
      <xdr:spPr>
        <a:xfrm>
          <a:off x="22421850" y="41243250"/>
          <a:ext cx="104775" cy="95250"/>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43</xdr:col>
      <xdr:colOff>9525</xdr:colOff>
      <xdr:row>220</xdr:row>
      <xdr:rowOff>66675</xdr:rowOff>
    </xdr:from>
    <xdr:to>
      <xdr:col>44</xdr:col>
      <xdr:colOff>19050</xdr:colOff>
      <xdr:row>220</xdr:row>
      <xdr:rowOff>161925</xdr:rowOff>
    </xdr:to>
    <xdr:sp macro="" textlink="">
      <xdr:nvSpPr>
        <xdr:cNvPr id="50" name="Pil: höger 49">
          <a:extLst>
            <a:ext uri="{FF2B5EF4-FFF2-40B4-BE49-F238E27FC236}">
              <a16:creationId xmlns:a16="http://schemas.microsoft.com/office/drawing/2014/main" id="{24472A08-490C-47A4-8D97-5DD48CB1E295}"/>
            </a:ext>
          </a:extLst>
        </xdr:cNvPr>
        <xdr:cNvSpPr/>
      </xdr:nvSpPr>
      <xdr:spPr>
        <a:xfrm>
          <a:off x="22421850" y="41500425"/>
          <a:ext cx="104775" cy="95250"/>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6</xdr:col>
      <xdr:colOff>277091</xdr:colOff>
      <xdr:row>19</xdr:row>
      <xdr:rowOff>34637</xdr:rowOff>
    </xdr:from>
    <xdr:to>
      <xdr:col>6</xdr:col>
      <xdr:colOff>424295</xdr:colOff>
      <xdr:row>20</xdr:row>
      <xdr:rowOff>164523</xdr:rowOff>
    </xdr:to>
    <xdr:sp macro="" textlink="">
      <xdr:nvSpPr>
        <xdr:cNvPr id="5" name="Pil: nedåt 4">
          <a:extLst>
            <a:ext uri="{FF2B5EF4-FFF2-40B4-BE49-F238E27FC236}">
              <a16:creationId xmlns:a16="http://schemas.microsoft.com/office/drawing/2014/main" id="{DDC23CB1-0D39-6ED5-745B-E5D5131BD7D8}"/>
            </a:ext>
          </a:extLst>
        </xdr:cNvPr>
        <xdr:cNvSpPr/>
      </xdr:nvSpPr>
      <xdr:spPr>
        <a:xfrm>
          <a:off x="3307773" y="3870614"/>
          <a:ext cx="147204" cy="294409"/>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872F0-9498-4EE8-9934-E7348663CEFC}">
  <dimension ref="A1:BY684"/>
  <sheetViews>
    <sheetView showGridLines="0" showRowColHeaders="0" showZeros="0" tabSelected="1" topLeftCell="Q204" zoomScale="110" zoomScaleNormal="110" workbookViewId="0">
      <selection activeCell="BJ212" sqref="BJ212"/>
    </sheetView>
  </sheetViews>
  <sheetFormatPr defaultColWidth="9.140625" defaultRowHeight="15.75" x14ac:dyDescent="0.25"/>
  <cols>
    <col min="1" max="1" width="10.7109375" style="1" customWidth="1"/>
    <col min="2" max="2" width="1.7109375" style="1" customWidth="1"/>
    <col min="3" max="3" width="5.7109375" style="1" customWidth="1"/>
    <col min="4" max="4" width="10.7109375" style="1" customWidth="1"/>
    <col min="5" max="5" width="9.7109375" style="1" customWidth="1"/>
    <col min="6" max="6" width="6.7109375" style="1" customWidth="1"/>
    <col min="7" max="7" width="10.7109375" style="1" customWidth="1"/>
    <col min="8" max="8" width="12.7109375" style="1" customWidth="1"/>
    <col min="9" max="9" width="9.7109375" style="1" customWidth="1"/>
    <col min="10" max="10" width="8.7109375" style="1" customWidth="1"/>
    <col min="11" max="11" width="7.7109375" style="1" customWidth="1"/>
    <col min="12" max="12" width="12.7109375" style="1" customWidth="1"/>
    <col min="13" max="13" width="2.7109375" style="1" customWidth="1"/>
    <col min="14" max="14" width="10.28515625" style="1" customWidth="1"/>
    <col min="15" max="20" width="26.7109375" style="1" customWidth="1"/>
    <col min="21" max="21" width="20.7109375" style="1" customWidth="1"/>
    <col min="22" max="23" width="14.7109375" style="1" customWidth="1"/>
    <col min="24" max="26" width="12.7109375" style="1" customWidth="1"/>
    <col min="27" max="27" width="1.7109375" style="1" customWidth="1"/>
    <col min="28" max="28" width="2.7109375" style="12" customWidth="1"/>
    <col min="29" max="29" width="2.7109375" style="1" customWidth="1"/>
    <col min="30" max="30" width="6.28515625" style="1" hidden="1" customWidth="1"/>
    <col min="31" max="32" width="6.7109375" style="1" hidden="1" customWidth="1"/>
    <col min="33" max="33" width="0.85546875" style="1" customWidth="1"/>
    <col min="34" max="34" width="2.7109375" style="1" customWidth="1"/>
    <col min="35" max="35" width="7.7109375" style="1" customWidth="1"/>
    <col min="36" max="37" width="5.7109375" style="1" customWidth="1"/>
    <col min="38" max="38" width="7.7109375" style="1" customWidth="1"/>
    <col min="39" max="39" width="4.7109375" style="1" customWidth="1"/>
    <col min="40" max="40" width="3.140625" style="1" customWidth="1"/>
    <col min="41" max="41" width="3.85546875" style="1" customWidth="1"/>
    <col min="42" max="42" width="3.7109375" style="1" customWidth="1"/>
    <col min="43" max="43" width="2.7109375" style="1" customWidth="1"/>
    <col min="44" max="44" width="1.42578125" style="1" customWidth="1"/>
    <col min="45" max="45" width="0.85546875" style="1" customWidth="1"/>
    <col min="46" max="46" width="2.28515625" style="1" customWidth="1"/>
    <col min="47" max="47" width="0.85546875" style="1" customWidth="1"/>
    <col min="48" max="48" width="7.7109375" style="1" customWidth="1"/>
    <col min="49" max="49" width="3.7109375" style="1" customWidth="1"/>
    <col min="50" max="50" width="9.140625" style="1"/>
    <col min="51" max="51" width="8.7109375" style="1" customWidth="1"/>
    <col min="52" max="52" width="3.140625" style="1" customWidth="1"/>
    <col min="53" max="53" width="10.7109375" style="1" customWidth="1"/>
    <col min="54" max="56" width="9.140625" style="1"/>
    <col min="57" max="57" width="14.7109375" style="1" customWidth="1"/>
    <col min="58" max="58" width="12.7109375" style="1" customWidth="1"/>
    <col min="59" max="60" width="9.140625" style="1"/>
    <col min="61" max="61" width="12.7109375" style="1" customWidth="1"/>
    <col min="62" max="62" width="11.85546875" style="1" bestFit="1" customWidth="1"/>
    <col min="63" max="73" width="9.140625" style="1"/>
    <col min="74" max="74" width="12.7109375" style="1" customWidth="1"/>
    <col min="75" max="75" width="14.7109375" style="1" customWidth="1"/>
    <col min="76" max="16384" width="9.140625" style="1"/>
  </cols>
  <sheetData>
    <row r="1" spans="1:26" ht="18" customHeight="1" x14ac:dyDescent="0.25">
      <c r="A1" s="4"/>
      <c r="B1" s="4"/>
      <c r="C1" s="4"/>
      <c r="D1" s="4"/>
      <c r="E1" s="4"/>
      <c r="F1" s="4"/>
      <c r="G1" s="4"/>
      <c r="H1" s="4"/>
      <c r="I1" s="4"/>
      <c r="J1" s="5"/>
      <c r="K1" s="5"/>
      <c r="L1" s="5"/>
      <c r="M1" s="5"/>
      <c r="N1" s="5"/>
      <c r="O1" s="5"/>
      <c r="P1" s="5"/>
      <c r="Q1" s="5"/>
      <c r="R1" s="5"/>
      <c r="S1" s="5"/>
      <c r="T1" s="5"/>
      <c r="U1" s="5"/>
      <c r="V1" s="5"/>
      <c r="W1" s="5"/>
      <c r="X1" s="5"/>
      <c r="Y1" s="5"/>
      <c r="Z1" s="5"/>
    </row>
    <row r="2" spans="1:26" ht="21.95" customHeight="1" x14ac:dyDescent="0.25">
      <c r="A2" s="4"/>
      <c r="B2" s="4"/>
      <c r="C2" s="229" t="s">
        <v>108</v>
      </c>
      <c r="D2" s="4"/>
      <c r="E2" s="4"/>
      <c r="F2" s="4"/>
      <c r="G2" s="5"/>
      <c r="H2" s="5"/>
      <c r="I2" s="230"/>
      <c r="J2" s="230"/>
      <c r="K2" s="230"/>
      <c r="L2" s="230"/>
      <c r="M2" s="230"/>
      <c r="N2" s="14"/>
      <c r="O2" s="27"/>
      <c r="P2" s="27"/>
      <c r="Q2" s="231"/>
      <c r="R2" s="14"/>
      <c r="S2" s="48"/>
      <c r="T2" s="5"/>
      <c r="U2" s="5"/>
      <c r="V2" s="5"/>
      <c r="W2" s="5"/>
      <c r="X2" s="5"/>
      <c r="Y2" s="5"/>
      <c r="Z2" s="5"/>
    </row>
    <row r="3" spans="1:26" ht="14.1" customHeight="1" x14ac:dyDescent="0.25">
      <c r="A3" s="4"/>
      <c r="B3" s="4"/>
      <c r="C3" s="229" t="s">
        <v>4</v>
      </c>
      <c r="D3" s="4"/>
      <c r="E3" s="4"/>
      <c r="F3" s="4"/>
      <c r="G3" s="5"/>
      <c r="H3" s="5"/>
      <c r="I3" s="230"/>
      <c r="J3" s="230"/>
      <c r="K3" s="230"/>
      <c r="L3" s="230"/>
      <c r="M3" s="230"/>
      <c r="N3" s="14"/>
      <c r="O3" s="27"/>
      <c r="P3" s="27"/>
      <c r="Q3" s="231"/>
      <c r="R3" s="14"/>
      <c r="S3" s="48"/>
      <c r="T3" s="5"/>
      <c r="U3" s="5"/>
      <c r="V3" s="5"/>
      <c r="W3" s="5"/>
      <c r="X3" s="5"/>
      <c r="Y3" s="5"/>
      <c r="Z3" s="5"/>
    </row>
    <row r="4" spans="1:26" ht="12" customHeight="1" thickBot="1" x14ac:dyDescent="0.3">
      <c r="A4" s="4"/>
      <c r="B4" s="4"/>
      <c r="C4" s="4"/>
      <c r="D4" s="4"/>
      <c r="E4" s="4"/>
      <c r="F4" s="4"/>
      <c r="G4" s="4"/>
      <c r="H4" s="4"/>
      <c r="I4" s="230"/>
      <c r="J4" s="230"/>
      <c r="K4" s="230"/>
      <c r="L4" s="230"/>
      <c r="M4" s="230"/>
      <c r="N4" s="14"/>
      <c r="O4" s="27"/>
      <c r="P4" s="27"/>
      <c r="Q4" s="231"/>
      <c r="R4" s="14"/>
      <c r="S4" s="48"/>
      <c r="T4" s="5"/>
      <c r="U4" s="5"/>
      <c r="V4" s="5"/>
      <c r="W4" s="5"/>
      <c r="X4" s="5"/>
      <c r="Y4" s="5"/>
      <c r="Z4" s="5"/>
    </row>
    <row r="5" spans="1:26" ht="15.95" customHeight="1" thickBot="1" x14ac:dyDescent="0.35">
      <c r="A5" s="4"/>
      <c r="B5" s="232"/>
      <c r="C5" s="233"/>
      <c r="D5" s="233"/>
      <c r="E5" s="233"/>
      <c r="F5" s="234"/>
      <c r="G5" s="234"/>
      <c r="H5" s="235"/>
      <c r="I5" s="236"/>
      <c r="J5" s="236"/>
      <c r="K5" s="237"/>
      <c r="L5" s="237"/>
      <c r="M5" s="238"/>
      <c r="N5" s="15"/>
      <c r="O5" s="27"/>
      <c r="P5" s="27"/>
      <c r="Q5" s="239"/>
      <c r="R5" s="49"/>
      <c r="S5" s="50"/>
      <c r="T5" s="5"/>
      <c r="U5" s="5"/>
      <c r="V5" s="5"/>
      <c r="W5" s="5"/>
      <c r="X5" s="5"/>
      <c r="Y5" s="5"/>
      <c r="Z5" s="5"/>
    </row>
    <row r="6" spans="1:26" ht="18" customHeight="1" thickBot="1" x14ac:dyDescent="0.3">
      <c r="A6" s="4"/>
      <c r="B6" s="21"/>
      <c r="C6" s="240" t="s">
        <v>94</v>
      </c>
      <c r="D6" s="51"/>
      <c r="E6" s="51"/>
      <c r="F6" s="37" t="s">
        <v>97</v>
      </c>
      <c r="G6" s="37"/>
      <c r="H6" s="40"/>
      <c r="I6" s="69" t="s">
        <v>96</v>
      </c>
      <c r="K6" s="37"/>
      <c r="L6" s="40"/>
      <c r="M6" s="241"/>
      <c r="N6" s="19"/>
      <c r="O6" s="53"/>
      <c r="P6" s="19"/>
      <c r="Q6" s="19"/>
      <c r="R6" s="19"/>
      <c r="S6" s="53"/>
      <c r="T6" s="5"/>
      <c r="U6" s="5"/>
      <c r="V6" s="5"/>
      <c r="W6" s="5"/>
      <c r="X6" s="5"/>
      <c r="Y6" s="5"/>
      <c r="Z6" s="5"/>
    </row>
    <row r="7" spans="1:26" ht="24" customHeight="1" thickBot="1" x14ac:dyDescent="0.3">
      <c r="A7" s="4"/>
      <c r="B7" s="21"/>
      <c r="C7" s="54"/>
      <c r="D7" s="54"/>
      <c r="E7" s="242" t="s">
        <v>91</v>
      </c>
      <c r="F7" s="37"/>
      <c r="G7" s="37"/>
      <c r="H7" s="54"/>
      <c r="I7" s="243" t="s">
        <v>90</v>
      </c>
      <c r="J7" s="37"/>
      <c r="K7" s="37"/>
      <c r="L7" s="37"/>
      <c r="M7" s="241"/>
      <c r="N7" s="19"/>
      <c r="O7" s="53"/>
      <c r="P7" s="19"/>
      <c r="Q7" s="19"/>
      <c r="R7" s="19"/>
      <c r="S7" s="53"/>
      <c r="T7" s="5"/>
      <c r="U7" s="5"/>
      <c r="V7" s="5"/>
      <c r="W7" s="5"/>
      <c r="X7" s="5"/>
      <c r="Y7" s="5"/>
      <c r="Z7" s="5"/>
    </row>
    <row r="8" spans="1:26" ht="15.95" customHeight="1" x14ac:dyDescent="0.25">
      <c r="A8" s="4"/>
      <c r="B8" s="244"/>
      <c r="C8" s="28" t="s">
        <v>2</v>
      </c>
      <c r="D8" s="28"/>
      <c r="E8" s="333"/>
      <c r="F8" s="334"/>
      <c r="G8" s="334"/>
      <c r="H8" s="335"/>
      <c r="I8" s="336"/>
      <c r="J8" s="337"/>
      <c r="K8" s="337"/>
      <c r="L8" s="338"/>
      <c r="M8" s="245"/>
      <c r="N8" s="18"/>
      <c r="O8" s="18"/>
      <c r="P8" s="18"/>
      <c r="Q8" s="18"/>
      <c r="R8" s="18"/>
      <c r="S8" s="18"/>
      <c r="T8" s="5"/>
      <c r="U8" s="56"/>
      <c r="V8" s="57"/>
      <c r="W8" s="57"/>
      <c r="X8" s="4"/>
      <c r="Y8" s="4"/>
      <c r="Z8" s="5"/>
    </row>
    <row r="9" spans="1:26" ht="15.95" customHeight="1" x14ac:dyDescent="0.25">
      <c r="A9" s="4"/>
      <c r="B9" s="246"/>
      <c r="C9" s="59" t="s">
        <v>3</v>
      </c>
      <c r="D9" s="60"/>
      <c r="E9" s="339"/>
      <c r="F9" s="340"/>
      <c r="G9" s="340"/>
      <c r="H9" s="341"/>
      <c r="I9" s="339"/>
      <c r="J9" s="342"/>
      <c r="K9" s="342"/>
      <c r="L9" s="343"/>
      <c r="M9" s="247"/>
      <c r="N9" s="19"/>
      <c r="O9" s="18"/>
      <c r="P9" s="18"/>
      <c r="Q9" s="18"/>
      <c r="R9" s="18"/>
      <c r="S9" s="18"/>
      <c r="T9" s="5"/>
      <c r="U9" s="56"/>
      <c r="V9" s="57"/>
      <c r="W9" s="57"/>
      <c r="X9" s="4"/>
      <c r="Y9" s="4"/>
      <c r="Z9" s="5"/>
    </row>
    <row r="10" spans="1:26" ht="15.95" customHeight="1" x14ac:dyDescent="0.25">
      <c r="A10" s="4"/>
      <c r="B10" s="248"/>
      <c r="C10" s="28" t="s">
        <v>92</v>
      </c>
      <c r="D10" s="28"/>
      <c r="E10" s="227"/>
      <c r="F10" s="344"/>
      <c r="G10" s="342"/>
      <c r="H10" s="343"/>
      <c r="I10" s="226"/>
      <c r="J10" s="344"/>
      <c r="K10" s="345"/>
      <c r="L10" s="346"/>
      <c r="M10" s="249"/>
      <c r="N10" s="11"/>
      <c r="O10" s="11"/>
      <c r="P10" s="11"/>
      <c r="Q10" s="11"/>
      <c r="R10" s="11"/>
      <c r="S10" s="11"/>
      <c r="T10" s="5"/>
      <c r="U10" s="56"/>
      <c r="V10" s="57"/>
      <c r="W10" s="57"/>
      <c r="X10" s="4"/>
      <c r="Y10" s="4"/>
      <c r="Z10" s="5"/>
    </row>
    <row r="11" spans="1:26" ht="15.95" customHeight="1" thickBot="1" x14ac:dyDescent="0.3">
      <c r="A11" s="4"/>
      <c r="B11" s="248"/>
      <c r="C11" s="28" t="s">
        <v>93</v>
      </c>
      <c r="D11" s="28"/>
      <c r="E11" s="347"/>
      <c r="F11" s="348"/>
      <c r="G11" s="348"/>
      <c r="H11" s="348"/>
      <c r="I11" s="347"/>
      <c r="J11" s="349"/>
      <c r="K11" s="349"/>
      <c r="L11" s="350"/>
      <c r="M11" s="249"/>
      <c r="N11" s="11"/>
      <c r="O11" s="11"/>
      <c r="P11" s="11"/>
      <c r="Q11" s="11"/>
      <c r="R11" s="11"/>
      <c r="S11" s="11"/>
      <c r="T11" s="5"/>
      <c r="U11" s="56"/>
      <c r="V11" s="57"/>
      <c r="W11" s="57"/>
      <c r="X11" s="4"/>
      <c r="Y11" s="4"/>
      <c r="Z11" s="5"/>
    </row>
    <row r="12" spans="1:26" ht="12" customHeight="1" x14ac:dyDescent="0.25">
      <c r="A12" s="4"/>
      <c r="B12" s="248"/>
      <c r="C12" s="62"/>
      <c r="D12" s="62"/>
      <c r="E12" s="62"/>
      <c r="F12" s="61"/>
      <c r="G12" s="61"/>
      <c r="H12" s="61"/>
      <c r="I12" s="61"/>
      <c r="J12" s="61"/>
      <c r="K12" s="61"/>
      <c r="L12" s="61"/>
      <c r="M12" s="250"/>
      <c r="N12" s="11"/>
      <c r="O12" s="11"/>
      <c r="P12" s="11"/>
      <c r="Q12" s="11"/>
      <c r="R12" s="11"/>
      <c r="S12" s="11"/>
      <c r="T12" s="5"/>
      <c r="U12" s="56"/>
      <c r="V12" s="57"/>
      <c r="W12" s="57"/>
      <c r="X12" s="4"/>
      <c r="Y12" s="4"/>
      <c r="Z12" s="5"/>
    </row>
    <row r="13" spans="1:26" ht="9.9499999999999993" customHeight="1" thickBot="1" x14ac:dyDescent="0.3">
      <c r="A13" s="4"/>
      <c r="B13" s="248"/>
      <c r="C13" s="28"/>
      <c r="D13" s="28"/>
      <c r="E13" s="28"/>
      <c r="F13" s="61"/>
      <c r="G13" s="61"/>
      <c r="H13" s="61"/>
      <c r="I13" s="61"/>
      <c r="J13" s="61"/>
      <c r="K13" s="61"/>
      <c r="L13" s="61"/>
      <c r="M13" s="250"/>
      <c r="N13" s="11"/>
      <c r="O13" s="11"/>
      <c r="P13" s="11"/>
      <c r="Q13" s="11"/>
      <c r="R13" s="11"/>
      <c r="S13" s="11"/>
      <c r="T13" s="5"/>
      <c r="U13" s="56"/>
      <c r="V13" s="57"/>
      <c r="W13" s="57"/>
      <c r="X13" s="4"/>
      <c r="Y13" s="4"/>
      <c r="Z13" s="5"/>
    </row>
    <row r="14" spans="1:26" ht="15.95" customHeight="1" x14ac:dyDescent="0.25">
      <c r="A14" s="4"/>
      <c r="B14" s="248"/>
      <c r="C14" s="28" t="s">
        <v>95</v>
      </c>
      <c r="D14" s="28"/>
      <c r="E14" s="28"/>
      <c r="F14" s="61"/>
      <c r="G14" s="61"/>
      <c r="H14" s="61"/>
      <c r="I14" s="263"/>
      <c r="J14" s="264"/>
      <c r="K14" s="251"/>
      <c r="L14" s="61"/>
      <c r="M14" s="250"/>
      <c r="N14" s="11"/>
      <c r="O14" s="11"/>
      <c r="P14" s="11"/>
      <c r="Q14" s="11"/>
      <c r="R14" s="11"/>
      <c r="S14" s="11"/>
      <c r="T14" s="5"/>
      <c r="U14" s="56"/>
      <c r="V14" s="57"/>
      <c r="W14" s="57"/>
      <c r="X14" s="4"/>
      <c r="Y14" s="4"/>
      <c r="Z14" s="5"/>
    </row>
    <row r="15" spans="1:26" ht="15.95" customHeight="1" x14ac:dyDescent="0.25">
      <c r="A15" s="4"/>
      <c r="B15" s="248"/>
      <c r="C15" s="28" t="s">
        <v>5</v>
      </c>
      <c r="D15" s="63"/>
      <c r="E15" s="63"/>
      <c r="F15" s="61"/>
      <c r="G15" s="61"/>
      <c r="H15" s="61"/>
      <c r="I15" s="265"/>
      <c r="J15" s="266"/>
      <c r="K15" s="251"/>
      <c r="L15" s="61"/>
      <c r="M15" s="250"/>
      <c r="N15" s="11"/>
      <c r="O15" s="11"/>
      <c r="P15" s="11"/>
      <c r="Q15" s="11"/>
      <c r="R15" s="11"/>
      <c r="S15" s="11"/>
      <c r="T15" s="5"/>
      <c r="U15" s="56"/>
      <c r="V15" s="57"/>
      <c r="W15" s="57"/>
      <c r="X15" s="4"/>
      <c r="Y15" s="4"/>
      <c r="Z15" s="5"/>
    </row>
    <row r="16" spans="1:26" ht="15.95" customHeight="1" thickBot="1" x14ac:dyDescent="0.3">
      <c r="A16" s="4"/>
      <c r="B16" s="248"/>
      <c r="C16" s="28" t="s">
        <v>6</v>
      </c>
      <c r="D16" s="28"/>
      <c r="E16" s="28"/>
      <c r="F16" s="61"/>
      <c r="G16" s="61"/>
      <c r="H16" s="61"/>
      <c r="I16" s="267"/>
      <c r="J16" s="268"/>
      <c r="K16" s="251"/>
      <c r="L16" s="61"/>
      <c r="M16" s="250"/>
      <c r="N16" s="11"/>
      <c r="O16" s="11"/>
      <c r="P16" s="11"/>
      <c r="Q16" s="11"/>
      <c r="R16" s="11"/>
      <c r="S16" s="11"/>
      <c r="T16" s="5"/>
      <c r="U16" s="56"/>
      <c r="V16" s="57"/>
      <c r="W16" s="57"/>
      <c r="X16" s="4"/>
      <c r="Y16" s="4"/>
      <c r="Z16" s="5"/>
    </row>
    <row r="17" spans="1:26" ht="18" customHeight="1" x14ac:dyDescent="0.25">
      <c r="A17" s="4"/>
      <c r="B17" s="248"/>
      <c r="C17" s="61"/>
      <c r="D17" s="61"/>
      <c r="E17" s="61"/>
      <c r="F17" s="61"/>
      <c r="G17" s="61"/>
      <c r="H17" s="61"/>
      <c r="I17" s="61"/>
      <c r="J17" s="64" t="s">
        <v>7</v>
      </c>
      <c r="K17" s="61"/>
      <c r="L17" s="61"/>
      <c r="M17" s="250"/>
      <c r="N17" s="11"/>
      <c r="O17" s="11"/>
      <c r="P17" s="11"/>
      <c r="Q17" s="11"/>
      <c r="R17" s="11"/>
      <c r="S17" s="11"/>
      <c r="T17" s="5"/>
      <c r="U17" s="56"/>
      <c r="V17" s="57"/>
      <c r="W17" s="57"/>
      <c r="X17" s="4"/>
      <c r="Y17" s="4"/>
      <c r="Z17" s="5"/>
    </row>
    <row r="18" spans="1:26" ht="18" customHeight="1" x14ac:dyDescent="0.35">
      <c r="A18" s="4"/>
      <c r="B18" s="248"/>
      <c r="C18" s="252" t="str">
        <f>IF(L6&gt;2008,"Personen är under 18 år","-")</f>
        <v>-</v>
      </c>
      <c r="D18" s="61"/>
      <c r="E18" s="61"/>
      <c r="F18" s="61"/>
      <c r="G18" s="61"/>
      <c r="H18" s="61"/>
      <c r="I18" s="253"/>
      <c r="J18" s="61"/>
      <c r="K18" s="61"/>
      <c r="L18" s="61"/>
      <c r="M18" s="250"/>
      <c r="N18" s="11"/>
      <c r="O18" s="11"/>
      <c r="P18" s="11"/>
      <c r="Q18" s="11"/>
      <c r="R18" s="11"/>
      <c r="S18" s="11"/>
      <c r="T18" s="5"/>
      <c r="U18" s="56"/>
      <c r="V18" s="57"/>
      <c r="W18" s="57"/>
      <c r="X18" s="4"/>
      <c r="Y18" s="4"/>
      <c r="Z18" s="5"/>
    </row>
    <row r="19" spans="1:26" ht="15" customHeight="1" x14ac:dyDescent="0.25">
      <c r="A19" s="4"/>
      <c r="B19" s="248"/>
      <c r="C19" s="61"/>
      <c r="D19" s="61"/>
      <c r="E19" s="61"/>
      <c r="F19" s="61"/>
      <c r="G19" s="254" t="s">
        <v>24</v>
      </c>
      <c r="H19" s="61"/>
      <c r="I19" s="74" t="s">
        <v>8</v>
      </c>
      <c r="J19" s="61"/>
      <c r="K19" s="61"/>
      <c r="L19" s="61"/>
      <c r="M19" s="250"/>
      <c r="N19" s="11"/>
      <c r="O19" s="11"/>
      <c r="P19" s="11"/>
      <c r="Q19" s="11"/>
      <c r="R19" s="11"/>
      <c r="S19" s="11"/>
      <c r="T19" s="5"/>
      <c r="U19" s="56"/>
      <c r="V19" s="57"/>
      <c r="W19" s="57"/>
      <c r="X19" s="4"/>
      <c r="Y19" s="4"/>
      <c r="Z19" s="5"/>
    </row>
    <row r="20" spans="1:26" ht="12.95" customHeight="1" x14ac:dyDescent="0.25">
      <c r="A20" s="4"/>
      <c r="B20" s="248"/>
      <c r="C20" s="61"/>
      <c r="D20" s="61"/>
      <c r="E20" s="61"/>
      <c r="F20" s="61"/>
      <c r="G20" s="61"/>
      <c r="H20" s="61"/>
      <c r="I20" s="74" t="s">
        <v>9</v>
      </c>
      <c r="J20" s="61"/>
      <c r="K20" s="61"/>
      <c r="L20" s="61"/>
      <c r="M20" s="250"/>
      <c r="N20" s="11"/>
      <c r="O20" s="11"/>
      <c r="P20" s="11"/>
      <c r="Q20" s="11"/>
      <c r="R20" s="11"/>
      <c r="S20" s="11"/>
      <c r="T20" s="5"/>
      <c r="U20" s="56"/>
      <c r="V20" s="57"/>
      <c r="W20" s="57"/>
      <c r="X20" s="4"/>
      <c r="Y20" s="4"/>
      <c r="Z20" s="5"/>
    </row>
    <row r="21" spans="1:26" ht="20.100000000000001" customHeight="1" thickBot="1" x14ac:dyDescent="0.3">
      <c r="A21" s="4"/>
      <c r="B21" s="248"/>
      <c r="C21" s="61"/>
      <c r="D21" s="61"/>
      <c r="E21" s="61"/>
      <c r="F21" s="61"/>
      <c r="G21" s="61"/>
      <c r="H21" s="61"/>
      <c r="I21" s="61"/>
      <c r="J21" s="61"/>
      <c r="K21" s="61"/>
      <c r="L21" s="61"/>
      <c r="M21" s="250"/>
      <c r="N21" s="11"/>
      <c r="O21" s="11"/>
      <c r="P21" s="11"/>
      <c r="Q21" s="11"/>
      <c r="R21" s="11"/>
      <c r="S21" s="11"/>
      <c r="T21" s="5"/>
      <c r="U21" s="56"/>
      <c r="V21" s="57"/>
      <c r="W21" s="57"/>
      <c r="X21" s="4"/>
      <c r="Y21" s="4"/>
      <c r="Z21" s="5"/>
    </row>
    <row r="22" spans="1:26" ht="18" customHeight="1" thickBot="1" x14ac:dyDescent="0.3">
      <c r="A22" s="4"/>
      <c r="B22" s="248"/>
      <c r="C22" s="13" t="s">
        <v>10</v>
      </c>
      <c r="D22" s="13"/>
      <c r="E22" s="13"/>
      <c r="F22" s="67"/>
      <c r="G22" s="255">
        <f>ROUND(BE181,0)</f>
        <v>0</v>
      </c>
      <c r="H22" s="68" t="s">
        <v>11</v>
      </c>
      <c r="I22" s="69"/>
      <c r="J22" s="61"/>
      <c r="K22" s="61"/>
      <c r="L22" s="61"/>
      <c r="M22" s="250"/>
      <c r="N22" s="11"/>
      <c r="O22" s="11"/>
      <c r="P22" s="11"/>
      <c r="Q22" s="11"/>
      <c r="R22" s="11"/>
      <c r="S22" s="11"/>
      <c r="T22" s="5"/>
      <c r="U22" s="56"/>
      <c r="V22" s="57"/>
      <c r="W22" s="57"/>
      <c r="X22" s="4"/>
      <c r="Y22" s="4"/>
      <c r="Z22" s="5"/>
    </row>
    <row r="23" spans="1:26" ht="12" customHeight="1" thickBot="1" x14ac:dyDescent="0.3">
      <c r="A23" s="4"/>
      <c r="B23" s="248"/>
      <c r="C23" s="13"/>
      <c r="D23" s="13"/>
      <c r="E23" s="13"/>
      <c r="F23" s="69"/>
      <c r="G23" s="70"/>
      <c r="H23" s="37"/>
      <c r="I23" s="69"/>
      <c r="J23" s="61"/>
      <c r="K23" s="61"/>
      <c r="L23" s="61"/>
      <c r="M23" s="250"/>
      <c r="N23" s="11"/>
      <c r="O23" s="11"/>
      <c r="P23" s="11"/>
      <c r="Q23" s="11"/>
      <c r="R23" s="11"/>
      <c r="S23" s="11"/>
      <c r="T23" s="5"/>
      <c r="U23" s="56"/>
      <c r="V23" s="57"/>
      <c r="W23" s="57"/>
      <c r="X23" s="4"/>
      <c r="Y23" s="4"/>
      <c r="Z23" s="5"/>
    </row>
    <row r="24" spans="1:26" ht="18" customHeight="1" thickBot="1" x14ac:dyDescent="0.3">
      <c r="A24" s="4"/>
      <c r="B24" s="248"/>
      <c r="C24" s="13" t="s">
        <v>12</v>
      </c>
      <c r="D24" s="13"/>
      <c r="E24" s="13"/>
      <c r="F24" s="61"/>
      <c r="G24" s="255">
        <f>ROUND(I14*0.3,0)</f>
        <v>0</v>
      </c>
      <c r="H24" s="68" t="s">
        <v>11</v>
      </c>
      <c r="I24" s="71"/>
      <c r="J24" s="61"/>
      <c r="K24" s="61"/>
      <c r="L24" s="61"/>
      <c r="M24" s="250"/>
      <c r="N24" s="11"/>
      <c r="O24" s="11"/>
      <c r="P24" s="11"/>
      <c r="Q24" s="11"/>
      <c r="R24" s="11"/>
      <c r="S24" s="11"/>
      <c r="T24" s="5"/>
      <c r="U24" s="56"/>
      <c r="V24" s="57"/>
      <c r="W24" s="57"/>
      <c r="X24" s="4"/>
      <c r="Y24" s="4"/>
      <c r="Z24" s="5"/>
    </row>
    <row r="25" spans="1:26" ht="12" customHeight="1" thickBot="1" x14ac:dyDescent="0.3">
      <c r="A25" s="4"/>
      <c r="B25" s="248"/>
      <c r="C25" s="13"/>
      <c r="D25" s="13"/>
      <c r="E25" s="13"/>
      <c r="F25" s="71"/>
      <c r="G25" s="70"/>
      <c r="H25" s="72"/>
      <c r="I25" s="71"/>
      <c r="J25" s="61"/>
      <c r="K25" s="61"/>
      <c r="L25" s="61"/>
      <c r="M25" s="256"/>
      <c r="N25" s="11"/>
      <c r="O25" s="11"/>
      <c r="P25" s="11"/>
      <c r="Q25" s="11"/>
      <c r="R25" s="11"/>
      <c r="S25" s="11"/>
      <c r="T25" s="5"/>
      <c r="U25" s="56"/>
      <c r="V25" s="57"/>
      <c r="W25" s="57"/>
      <c r="X25" s="4"/>
      <c r="Y25" s="4"/>
      <c r="Z25" s="5"/>
    </row>
    <row r="26" spans="1:26" ht="18" customHeight="1" thickBot="1" x14ac:dyDescent="0.3">
      <c r="A26" s="4"/>
      <c r="B26" s="248"/>
      <c r="C26" s="13" t="s">
        <v>13</v>
      </c>
      <c r="D26" s="13"/>
      <c r="E26" s="13"/>
      <c r="F26" s="61"/>
      <c r="G26" s="255">
        <f>I14+I15+I16+G22</f>
        <v>0</v>
      </c>
      <c r="H26" s="72"/>
      <c r="I26" s="71"/>
      <c r="J26" s="61"/>
      <c r="K26" s="61"/>
      <c r="L26" s="61"/>
      <c r="M26" s="250"/>
      <c r="N26" s="11"/>
      <c r="O26" s="11"/>
      <c r="P26" s="11"/>
      <c r="Q26" s="11"/>
      <c r="R26" s="11"/>
      <c r="S26" s="11"/>
      <c r="T26" s="5"/>
      <c r="U26" s="56"/>
      <c r="V26" s="57"/>
      <c r="W26" s="57"/>
      <c r="X26" s="4"/>
      <c r="Y26" s="4"/>
      <c r="Z26" s="5"/>
    </row>
    <row r="27" spans="1:26" ht="12" customHeight="1" thickBot="1" x14ac:dyDescent="0.3">
      <c r="A27" s="4"/>
      <c r="B27" s="246"/>
      <c r="C27" s="13"/>
      <c r="D27" s="13"/>
      <c r="E27" s="13"/>
      <c r="F27" s="69"/>
      <c r="G27" s="70"/>
      <c r="H27" s="37"/>
      <c r="I27" s="69"/>
      <c r="J27" s="55"/>
      <c r="K27" s="55"/>
      <c r="L27" s="55"/>
      <c r="M27" s="247"/>
      <c r="N27" s="11"/>
      <c r="O27" s="11"/>
      <c r="P27" s="11"/>
      <c r="Q27" s="11"/>
      <c r="R27" s="11"/>
      <c r="S27" s="11"/>
      <c r="T27" s="5"/>
      <c r="U27" s="56"/>
      <c r="V27" s="57"/>
      <c r="W27" s="57"/>
      <c r="X27" s="4"/>
      <c r="Y27" s="4"/>
      <c r="Z27" s="5"/>
    </row>
    <row r="28" spans="1:26" ht="18" customHeight="1" thickBot="1" x14ac:dyDescent="0.3">
      <c r="A28" s="4"/>
      <c r="B28" s="248"/>
      <c r="C28" s="13" t="s">
        <v>14</v>
      </c>
      <c r="D28" s="13"/>
      <c r="E28" s="13"/>
      <c r="F28" s="61"/>
      <c r="G28" s="255">
        <f>I14+I15+I16-G24</f>
        <v>0</v>
      </c>
      <c r="H28" s="37"/>
      <c r="I28" s="69"/>
      <c r="J28" s="61"/>
      <c r="K28" s="61"/>
      <c r="L28" s="61"/>
      <c r="M28" s="250"/>
      <c r="N28" s="11"/>
      <c r="O28" s="11"/>
      <c r="P28" s="11"/>
      <c r="Q28" s="11"/>
      <c r="R28" s="11"/>
      <c r="S28" s="11"/>
      <c r="T28" s="5"/>
      <c r="U28" s="56"/>
      <c r="V28" s="57"/>
      <c r="W28" s="57"/>
      <c r="X28" s="4"/>
      <c r="Y28" s="4"/>
      <c r="Z28" s="5"/>
    </row>
    <row r="29" spans="1:26" ht="12" customHeight="1" thickBot="1" x14ac:dyDescent="0.3">
      <c r="A29" s="4"/>
      <c r="B29" s="248"/>
      <c r="C29" s="13"/>
      <c r="D29" s="13"/>
      <c r="E29" s="13"/>
      <c r="F29" s="69"/>
      <c r="G29" s="70"/>
      <c r="H29" s="37"/>
      <c r="I29" s="69"/>
      <c r="J29" s="61"/>
      <c r="K29" s="61"/>
      <c r="L29" s="61"/>
      <c r="M29" s="250"/>
      <c r="N29" s="11"/>
      <c r="O29" s="11"/>
      <c r="P29" s="11"/>
      <c r="Q29" s="11"/>
      <c r="R29" s="11"/>
      <c r="S29" s="11"/>
      <c r="T29" s="5"/>
      <c r="U29" s="56"/>
      <c r="V29" s="57"/>
      <c r="W29" s="57"/>
      <c r="X29" s="4"/>
      <c r="Y29" s="4"/>
      <c r="Z29" s="5"/>
    </row>
    <row r="30" spans="1:26" ht="18" customHeight="1" thickBot="1" x14ac:dyDescent="0.3">
      <c r="A30" s="4"/>
      <c r="B30" s="248"/>
      <c r="C30" s="13" t="s">
        <v>15</v>
      </c>
      <c r="D30" s="13"/>
      <c r="E30" s="13"/>
      <c r="F30" s="61"/>
      <c r="G30" s="255">
        <f>G22+G24</f>
        <v>0</v>
      </c>
      <c r="H30" s="68" t="s">
        <v>11</v>
      </c>
      <c r="I30" s="69"/>
      <c r="J30" s="61"/>
      <c r="K30" s="61"/>
      <c r="L30" s="61"/>
      <c r="M30" s="250"/>
      <c r="N30" s="11"/>
      <c r="O30" s="11"/>
      <c r="P30" s="11"/>
      <c r="Q30" s="11"/>
      <c r="R30" s="11"/>
      <c r="S30" s="11"/>
      <c r="T30" s="5"/>
      <c r="U30" s="56"/>
      <c r="V30" s="57"/>
      <c r="W30" s="57"/>
      <c r="X30" s="4"/>
      <c r="Y30" s="4"/>
      <c r="Z30" s="5"/>
    </row>
    <row r="31" spans="1:26" ht="12" customHeight="1" x14ac:dyDescent="0.25">
      <c r="A31" s="4"/>
      <c r="B31" s="248"/>
      <c r="C31" s="61"/>
      <c r="D31" s="61"/>
      <c r="E31" s="61"/>
      <c r="F31" s="61"/>
      <c r="G31" s="61"/>
      <c r="H31" s="61"/>
      <c r="I31" s="61"/>
      <c r="J31" s="61"/>
      <c r="K31" s="61"/>
      <c r="L31" s="61"/>
      <c r="M31" s="250"/>
      <c r="N31" s="11"/>
      <c r="O31" s="11"/>
      <c r="P31" s="11"/>
      <c r="Q31" s="11"/>
      <c r="R31" s="11"/>
      <c r="S31" s="11"/>
      <c r="T31" s="5"/>
      <c r="U31" s="56"/>
      <c r="V31" s="57"/>
      <c r="W31" s="57"/>
      <c r="X31" s="4"/>
      <c r="Y31" s="4"/>
      <c r="Z31" s="5"/>
    </row>
    <row r="32" spans="1:26" ht="12" customHeight="1" x14ac:dyDescent="0.25">
      <c r="A32" s="4"/>
      <c r="B32" s="248"/>
      <c r="C32" s="61"/>
      <c r="D32" s="61"/>
      <c r="E32" s="61"/>
      <c r="F32" s="61"/>
      <c r="G32" s="61"/>
      <c r="H32" s="61"/>
      <c r="I32" s="61"/>
      <c r="J32" s="61"/>
      <c r="K32" s="61"/>
      <c r="L32" s="61"/>
      <c r="M32" s="250"/>
      <c r="N32" s="11"/>
      <c r="O32" s="11"/>
      <c r="P32" s="11"/>
      <c r="Q32" s="11"/>
      <c r="R32" s="11"/>
      <c r="S32" s="11"/>
      <c r="T32" s="5"/>
      <c r="U32" s="56"/>
      <c r="V32" s="57"/>
      <c r="W32" s="57"/>
      <c r="X32" s="4"/>
      <c r="Y32" s="4"/>
      <c r="Z32" s="5"/>
    </row>
    <row r="33" spans="1:26" ht="12" customHeight="1" x14ac:dyDescent="0.25">
      <c r="A33" s="4"/>
      <c r="B33" s="248"/>
      <c r="C33" s="61"/>
      <c r="D33" s="61"/>
      <c r="E33" s="61"/>
      <c r="F33" s="61"/>
      <c r="G33" s="61"/>
      <c r="H33" s="61"/>
      <c r="I33" s="61"/>
      <c r="J33" s="61"/>
      <c r="K33" s="61"/>
      <c r="L33" s="61"/>
      <c r="M33" s="250"/>
      <c r="N33" s="11"/>
      <c r="O33" s="11"/>
      <c r="P33" s="11"/>
      <c r="Q33" s="11"/>
      <c r="R33" s="11"/>
      <c r="S33" s="11"/>
      <c r="T33" s="5"/>
      <c r="U33" s="56"/>
      <c r="V33" s="57"/>
      <c r="W33" s="57"/>
      <c r="X33" s="4"/>
      <c r="Y33" s="4"/>
      <c r="Z33" s="5"/>
    </row>
    <row r="34" spans="1:26" ht="12" customHeight="1" x14ac:dyDescent="0.25">
      <c r="A34" s="4"/>
      <c r="B34" s="248"/>
      <c r="C34" s="61"/>
      <c r="D34" s="61"/>
      <c r="E34" s="61"/>
      <c r="F34" s="61"/>
      <c r="G34" s="61"/>
      <c r="H34" s="61"/>
      <c r="I34" s="61"/>
      <c r="J34" s="61"/>
      <c r="K34" s="61"/>
      <c r="L34" s="61"/>
      <c r="M34" s="250"/>
      <c r="N34" s="11"/>
      <c r="O34" s="11"/>
      <c r="P34" s="11"/>
      <c r="Q34" s="11"/>
      <c r="R34" s="11"/>
      <c r="S34" s="11"/>
      <c r="T34" s="5"/>
      <c r="U34" s="56"/>
      <c r="V34" s="57"/>
      <c r="W34" s="57"/>
      <c r="X34" s="4"/>
      <c r="Y34" s="4"/>
      <c r="Z34" s="5"/>
    </row>
    <row r="35" spans="1:26" ht="15" customHeight="1" x14ac:dyDescent="0.25">
      <c r="A35" s="4"/>
      <c r="B35" s="248"/>
      <c r="C35" s="28" t="s">
        <v>16</v>
      </c>
      <c r="D35" s="28"/>
      <c r="E35" s="28"/>
      <c r="F35" s="61"/>
      <c r="G35" s="61"/>
      <c r="H35" s="61"/>
      <c r="I35" s="61"/>
      <c r="J35" s="61"/>
      <c r="K35" s="61"/>
      <c r="L35" s="61"/>
      <c r="M35" s="250"/>
      <c r="N35" s="11"/>
      <c r="O35" s="11"/>
      <c r="P35" s="11"/>
      <c r="Q35" s="11"/>
      <c r="R35" s="11"/>
      <c r="S35" s="11"/>
      <c r="T35" s="5"/>
      <c r="U35" s="56"/>
      <c r="V35" s="57"/>
      <c r="W35" s="57"/>
      <c r="X35" s="4"/>
      <c r="Y35" s="4"/>
      <c r="Z35" s="5"/>
    </row>
    <row r="36" spans="1:26" ht="15" customHeight="1" x14ac:dyDescent="0.25">
      <c r="A36" s="4"/>
      <c r="B36" s="248"/>
      <c r="C36" s="28" t="s">
        <v>17</v>
      </c>
      <c r="D36" s="28"/>
      <c r="E36" s="28"/>
      <c r="F36" s="61"/>
      <c r="G36" s="61"/>
      <c r="H36" s="61"/>
      <c r="I36" s="61"/>
      <c r="J36" s="61"/>
      <c r="K36" s="61"/>
      <c r="L36" s="61"/>
      <c r="M36" s="250"/>
      <c r="N36" s="11"/>
      <c r="O36" s="11"/>
      <c r="P36" s="11"/>
      <c r="Q36" s="11"/>
      <c r="R36" s="11"/>
      <c r="S36" s="11"/>
      <c r="T36" s="5"/>
      <c r="U36" s="56"/>
      <c r="V36" s="57"/>
      <c r="W36" s="57"/>
      <c r="X36" s="4"/>
      <c r="Y36" s="4"/>
      <c r="Z36" s="5"/>
    </row>
    <row r="37" spans="1:26" ht="15" customHeight="1" x14ac:dyDescent="0.25">
      <c r="A37" s="4"/>
      <c r="B37" s="248"/>
      <c r="C37" s="62" t="s">
        <v>18</v>
      </c>
      <c r="D37" s="62"/>
      <c r="E37" s="62"/>
      <c r="F37" s="61"/>
      <c r="G37" s="61"/>
      <c r="H37" s="61"/>
      <c r="I37" s="61"/>
      <c r="J37" s="61"/>
      <c r="K37" s="61"/>
      <c r="L37" s="61"/>
      <c r="M37" s="250"/>
      <c r="N37" s="11"/>
      <c r="O37" s="11"/>
      <c r="P37" s="11"/>
      <c r="Q37" s="11"/>
      <c r="R37" s="11"/>
      <c r="S37" s="11"/>
      <c r="T37" s="5"/>
      <c r="U37" s="56"/>
      <c r="V37" s="57"/>
      <c r="W37" s="57"/>
      <c r="X37" s="4"/>
      <c r="Y37" s="4"/>
      <c r="Z37" s="5"/>
    </row>
    <row r="38" spans="1:26" ht="15" customHeight="1" thickBot="1" x14ac:dyDescent="0.3">
      <c r="A38" s="4"/>
      <c r="B38" s="248"/>
      <c r="C38" s="61"/>
      <c r="D38" s="61"/>
      <c r="E38" s="61"/>
      <c r="F38" s="61"/>
      <c r="G38" s="61"/>
      <c r="H38" s="61"/>
      <c r="I38" s="61"/>
      <c r="J38" s="61"/>
      <c r="K38" s="61"/>
      <c r="L38" s="61"/>
      <c r="M38" s="250"/>
      <c r="N38" s="11"/>
      <c r="O38" s="11"/>
      <c r="P38" s="11"/>
      <c r="Q38" s="11"/>
      <c r="R38" s="11"/>
      <c r="S38" s="11"/>
      <c r="T38" s="5"/>
      <c r="U38" s="56"/>
      <c r="V38" s="57"/>
      <c r="W38" s="57"/>
      <c r="X38" s="4"/>
      <c r="Y38" s="4"/>
      <c r="Z38" s="5"/>
    </row>
    <row r="39" spans="1:26" ht="18" customHeight="1" thickBot="1" x14ac:dyDescent="0.3">
      <c r="A39" s="4"/>
      <c r="B39" s="248"/>
      <c r="C39" s="28" t="s">
        <v>19</v>
      </c>
      <c r="D39" s="73">
        <f>BF181</f>
        <v>0</v>
      </c>
      <c r="E39" s="73"/>
      <c r="F39" s="61"/>
      <c r="G39" s="255">
        <f>BE189</f>
        <v>0</v>
      </c>
      <c r="H39" s="74" t="s">
        <v>20</v>
      </c>
      <c r="I39" s="61"/>
      <c r="J39" s="61"/>
      <c r="K39" s="61"/>
      <c r="L39" s="61"/>
      <c r="M39" s="250"/>
      <c r="N39" s="11"/>
      <c r="O39" s="11"/>
      <c r="P39" s="11"/>
      <c r="Q39" s="11"/>
      <c r="R39" s="11"/>
      <c r="S39" s="11"/>
      <c r="T39" s="5"/>
      <c r="U39" s="56"/>
      <c r="V39" s="57"/>
      <c r="W39" s="57"/>
      <c r="X39" s="4"/>
      <c r="Y39" s="4"/>
      <c r="Z39" s="5"/>
    </row>
    <row r="40" spans="1:26" ht="12" customHeight="1" thickBot="1" x14ac:dyDescent="0.3">
      <c r="A40" s="4"/>
      <c r="B40" s="248"/>
      <c r="C40" s="28"/>
      <c r="D40" s="28"/>
      <c r="E40" s="28"/>
      <c r="F40" s="61"/>
      <c r="G40" s="22"/>
      <c r="H40" s="74" t="s">
        <v>21</v>
      </c>
      <c r="I40" s="61"/>
      <c r="J40" s="61"/>
      <c r="K40" s="61"/>
      <c r="L40" s="61"/>
      <c r="M40" s="250"/>
      <c r="N40" s="11"/>
      <c r="O40" s="11"/>
      <c r="P40" s="11"/>
      <c r="Q40" s="11"/>
      <c r="R40" s="11"/>
      <c r="S40" s="11"/>
      <c r="T40" s="5"/>
      <c r="U40" s="56"/>
      <c r="V40" s="57"/>
      <c r="W40" s="57"/>
      <c r="X40" s="4"/>
      <c r="Y40" s="4"/>
      <c r="Z40" s="5"/>
    </row>
    <row r="41" spans="1:26" ht="18" customHeight="1" thickBot="1" x14ac:dyDescent="0.3">
      <c r="A41" s="4"/>
      <c r="B41" s="248"/>
      <c r="C41" s="28" t="s">
        <v>19</v>
      </c>
      <c r="D41" s="75">
        <f>BF188</f>
        <v>0</v>
      </c>
      <c r="E41" s="75"/>
      <c r="F41" s="61"/>
      <c r="G41" s="255">
        <f>G22</f>
        <v>0</v>
      </c>
      <c r="H41" s="61"/>
      <c r="I41" s="61"/>
      <c r="J41" s="61"/>
      <c r="K41" s="61"/>
      <c r="L41" s="61"/>
      <c r="M41" s="250"/>
      <c r="N41" s="11"/>
      <c r="O41" s="11"/>
      <c r="P41" s="11"/>
      <c r="Q41" s="11"/>
      <c r="R41" s="11"/>
      <c r="S41" s="11"/>
      <c r="T41" s="5"/>
      <c r="U41" s="56"/>
      <c r="V41" s="57"/>
      <c r="W41" s="57"/>
      <c r="X41" s="4"/>
      <c r="Y41" s="4"/>
      <c r="Z41" s="5"/>
    </row>
    <row r="42" spans="1:26" ht="12" customHeight="1" thickBot="1" x14ac:dyDescent="0.3">
      <c r="A42" s="4"/>
      <c r="B42" s="248"/>
      <c r="C42" s="28"/>
      <c r="D42" s="28"/>
      <c r="E42" s="28"/>
      <c r="F42" s="61"/>
      <c r="G42" s="22"/>
      <c r="H42" s="61"/>
      <c r="I42" s="61"/>
      <c r="J42" s="61"/>
      <c r="K42" s="61"/>
      <c r="L42" s="61"/>
      <c r="M42" s="250"/>
      <c r="N42" s="11"/>
      <c r="O42" s="11"/>
      <c r="P42" s="11"/>
      <c r="Q42" s="11"/>
      <c r="R42" s="11"/>
      <c r="S42" s="11"/>
      <c r="T42" s="5"/>
      <c r="U42" s="56"/>
      <c r="V42" s="57"/>
      <c r="W42" s="57"/>
      <c r="X42" s="4"/>
      <c r="Y42" s="4"/>
      <c r="Z42" s="5"/>
    </row>
    <row r="43" spans="1:26" ht="18" customHeight="1" thickBot="1" x14ac:dyDescent="0.3">
      <c r="A43" s="4"/>
      <c r="B43" s="248"/>
      <c r="C43" s="28" t="s">
        <v>19</v>
      </c>
      <c r="D43" s="75" t="s">
        <v>22</v>
      </c>
      <c r="E43" s="75"/>
      <c r="F43" s="61"/>
      <c r="G43" s="255">
        <f>I14</f>
        <v>0</v>
      </c>
      <c r="H43" s="61"/>
      <c r="I43" s="41"/>
      <c r="J43" s="42"/>
      <c r="K43" s="42"/>
      <c r="L43" s="42"/>
      <c r="M43" s="43"/>
      <c r="N43" s="11"/>
      <c r="O43" s="11"/>
      <c r="P43" s="11"/>
      <c r="Q43" s="11"/>
      <c r="R43" s="11"/>
      <c r="S43" s="11"/>
      <c r="T43" s="5"/>
      <c r="U43" s="56"/>
      <c r="V43" s="57"/>
      <c r="W43" s="57"/>
      <c r="X43" s="4"/>
      <c r="Y43" s="4"/>
      <c r="Z43" s="5"/>
    </row>
    <row r="44" spans="1:26" ht="12" customHeight="1" thickBot="1" x14ac:dyDescent="0.3">
      <c r="A44" s="4"/>
      <c r="B44" s="248"/>
      <c r="C44" s="28"/>
      <c r="D44" s="28"/>
      <c r="E44" s="28"/>
      <c r="F44" s="61"/>
      <c r="G44" s="22"/>
      <c r="H44" s="61"/>
      <c r="I44" s="257"/>
      <c r="J44" s="61"/>
      <c r="K44" s="61"/>
      <c r="L44" s="61"/>
      <c r="M44" s="250"/>
      <c r="N44" s="11"/>
      <c r="O44" s="11"/>
      <c r="P44" s="11"/>
      <c r="Q44" s="11"/>
      <c r="R44" s="11"/>
      <c r="S44" s="11"/>
      <c r="T44" s="5"/>
      <c r="U44" s="56"/>
      <c r="V44" s="57"/>
      <c r="W44" s="57"/>
      <c r="X44" s="4"/>
      <c r="Y44" s="4"/>
      <c r="Z44" s="5"/>
    </row>
    <row r="45" spans="1:26" ht="18" customHeight="1" thickBot="1" x14ac:dyDescent="0.3">
      <c r="A45" s="4"/>
      <c r="B45" s="248"/>
      <c r="C45" s="28" t="s">
        <v>19</v>
      </c>
      <c r="D45" s="75" t="s">
        <v>23</v>
      </c>
      <c r="E45" s="75"/>
      <c r="F45" s="61"/>
      <c r="G45" s="255">
        <f>G24</f>
        <v>0</v>
      </c>
      <c r="H45" s="61"/>
      <c r="I45" s="63"/>
      <c r="J45" s="61"/>
      <c r="K45" s="61"/>
      <c r="L45" s="61"/>
      <c r="M45" s="250"/>
      <c r="N45" s="11"/>
      <c r="O45" s="11"/>
      <c r="P45" s="11"/>
      <c r="Q45" s="11"/>
      <c r="R45" s="11"/>
      <c r="S45" s="11"/>
      <c r="T45" s="5"/>
      <c r="U45" s="56"/>
      <c r="V45" s="57"/>
      <c r="W45" s="57"/>
      <c r="X45" s="4"/>
      <c r="Y45" s="4"/>
      <c r="Z45" s="5"/>
    </row>
    <row r="46" spans="1:26" ht="12" customHeight="1" thickBot="1" x14ac:dyDescent="0.3">
      <c r="A46" s="4"/>
      <c r="B46" s="248"/>
      <c r="C46" s="28"/>
      <c r="D46" s="28"/>
      <c r="E46" s="28"/>
      <c r="F46" s="61"/>
      <c r="G46" s="22"/>
      <c r="H46" s="61"/>
      <c r="I46" s="61"/>
      <c r="J46" s="61"/>
      <c r="K46" s="61"/>
      <c r="L46" s="61"/>
      <c r="M46" s="256"/>
      <c r="N46" s="11"/>
      <c r="O46" s="11"/>
      <c r="P46" s="11"/>
      <c r="Q46" s="11"/>
      <c r="R46" s="11"/>
      <c r="S46" s="11"/>
      <c r="T46" s="5"/>
      <c r="U46" s="56"/>
      <c r="V46" s="57"/>
      <c r="W46" s="57"/>
      <c r="X46" s="4"/>
      <c r="Y46" s="4"/>
      <c r="Z46" s="5"/>
    </row>
    <row r="47" spans="1:26" ht="18" customHeight="1" thickBot="1" x14ac:dyDescent="0.3">
      <c r="A47" s="4"/>
      <c r="B47" s="248"/>
      <c r="C47" s="28" t="s">
        <v>19</v>
      </c>
      <c r="D47" s="73">
        <v>20</v>
      </c>
      <c r="E47" s="73"/>
      <c r="F47" s="61"/>
      <c r="G47" s="255">
        <f>I15</f>
        <v>0</v>
      </c>
      <c r="H47" s="61"/>
      <c r="I47" s="61"/>
      <c r="J47" s="61"/>
      <c r="K47" s="61"/>
      <c r="L47" s="61"/>
      <c r="M47" s="250"/>
      <c r="N47" s="11"/>
      <c r="O47" s="11"/>
      <c r="P47" s="11"/>
      <c r="Q47" s="11"/>
      <c r="R47" s="11"/>
      <c r="S47" s="11"/>
      <c r="T47" s="5"/>
      <c r="U47" s="56"/>
      <c r="V47" s="57"/>
      <c r="W47" s="57"/>
      <c r="X47" s="4"/>
      <c r="Y47" s="4"/>
      <c r="Z47" s="5"/>
    </row>
    <row r="48" spans="1:26" ht="12" customHeight="1" thickBot="1" x14ac:dyDescent="0.3">
      <c r="A48" s="4"/>
      <c r="B48" s="246"/>
      <c r="C48" s="62"/>
      <c r="D48" s="62"/>
      <c r="E48" s="62"/>
      <c r="F48" s="55"/>
      <c r="G48" s="60"/>
      <c r="H48" s="55"/>
      <c r="I48" s="55"/>
      <c r="J48" s="55"/>
      <c r="K48" s="55"/>
      <c r="L48" s="55"/>
      <c r="M48" s="247"/>
      <c r="N48" s="11"/>
      <c r="O48" s="11"/>
      <c r="P48" s="11"/>
      <c r="Q48" s="11"/>
      <c r="R48" s="11"/>
      <c r="S48" s="11"/>
      <c r="T48" s="5"/>
      <c r="U48" s="56"/>
      <c r="V48" s="57"/>
      <c r="W48" s="57"/>
      <c r="X48" s="4"/>
      <c r="Y48" s="4"/>
      <c r="Z48" s="5"/>
    </row>
    <row r="49" spans="1:26" ht="18" customHeight="1" thickBot="1" x14ac:dyDescent="0.3">
      <c r="A49" s="4"/>
      <c r="B49" s="248"/>
      <c r="C49" s="51" t="s">
        <v>19</v>
      </c>
      <c r="D49" s="69">
        <v>10</v>
      </c>
      <c r="E49" s="69"/>
      <c r="F49" s="69"/>
      <c r="G49" s="255">
        <f>G22+G24</f>
        <v>0</v>
      </c>
      <c r="H49" s="61"/>
      <c r="I49" s="61"/>
      <c r="J49" s="61"/>
      <c r="K49" s="61"/>
      <c r="L49" s="61"/>
      <c r="M49" s="250"/>
      <c r="N49" s="11"/>
      <c r="O49" s="11"/>
      <c r="P49" s="11"/>
      <c r="Q49" s="11"/>
      <c r="R49" s="11"/>
      <c r="S49" s="11"/>
      <c r="T49" s="5"/>
      <c r="U49" s="56"/>
      <c r="V49" s="57"/>
      <c r="W49" s="57"/>
      <c r="X49" s="4"/>
      <c r="Y49" s="4"/>
      <c r="Z49" s="5"/>
    </row>
    <row r="50" spans="1:26" ht="15" customHeight="1" x14ac:dyDescent="0.25">
      <c r="A50" s="4"/>
      <c r="B50" s="248"/>
      <c r="C50" s="69"/>
      <c r="D50" s="69"/>
      <c r="E50" s="69"/>
      <c r="F50" s="69"/>
      <c r="G50" s="69"/>
      <c r="H50" s="61"/>
      <c r="I50" s="61"/>
      <c r="J50" s="61"/>
      <c r="K50" s="61"/>
      <c r="L50" s="61"/>
      <c r="M50" s="250"/>
      <c r="N50" s="11"/>
      <c r="O50" s="11"/>
      <c r="P50" s="11"/>
      <c r="Q50" s="11"/>
      <c r="R50" s="11"/>
      <c r="S50" s="11"/>
      <c r="T50" s="5"/>
      <c r="U50" s="56"/>
      <c r="V50" s="57"/>
      <c r="W50" s="57"/>
      <c r="X50" s="4"/>
      <c r="Y50" s="4"/>
      <c r="Z50" s="5"/>
    </row>
    <row r="51" spans="1:26" ht="15" customHeight="1" thickBot="1" x14ac:dyDescent="0.3">
      <c r="A51" s="4"/>
      <c r="B51" s="258"/>
      <c r="C51" s="259"/>
      <c r="D51" s="259"/>
      <c r="E51" s="259"/>
      <c r="F51" s="259"/>
      <c r="G51" s="259"/>
      <c r="H51" s="76"/>
      <c r="I51" s="76"/>
      <c r="J51" s="76"/>
      <c r="K51" s="76"/>
      <c r="L51" s="76"/>
      <c r="M51" s="260"/>
      <c r="N51" s="11"/>
      <c r="O51" s="11"/>
      <c r="P51" s="11"/>
      <c r="Q51" s="11"/>
      <c r="R51" s="11"/>
      <c r="S51" s="11"/>
      <c r="T51" s="5"/>
      <c r="U51" s="56"/>
      <c r="V51" s="57"/>
      <c r="W51" s="57"/>
      <c r="X51" s="4"/>
      <c r="Y51" s="4"/>
      <c r="Z51" s="5"/>
    </row>
    <row r="52" spans="1:26" ht="15" customHeight="1" x14ac:dyDescent="0.25">
      <c r="A52" s="4"/>
      <c r="B52" s="261"/>
      <c r="C52" s="27"/>
      <c r="D52" s="27"/>
      <c r="E52" s="27"/>
      <c r="F52" s="27"/>
      <c r="G52" s="27"/>
      <c r="H52" s="77"/>
      <c r="I52" s="77"/>
      <c r="J52" s="77"/>
      <c r="K52" s="77"/>
      <c r="L52" s="77"/>
      <c r="M52" s="262"/>
      <c r="N52" s="11"/>
      <c r="O52" s="11"/>
      <c r="P52" s="11"/>
      <c r="Q52" s="11"/>
      <c r="R52" s="11"/>
      <c r="S52" s="11"/>
      <c r="T52" s="5"/>
      <c r="U52" s="56"/>
      <c r="V52" s="57"/>
      <c r="W52" s="57"/>
      <c r="X52" s="4"/>
      <c r="Y52" s="4"/>
      <c r="Z52" s="5"/>
    </row>
    <row r="53" spans="1:26" ht="15" customHeight="1" x14ac:dyDescent="0.25">
      <c r="A53" s="4"/>
      <c r="B53" s="10"/>
      <c r="C53" s="27"/>
      <c r="D53" s="27"/>
      <c r="E53" s="27"/>
      <c r="F53" s="27"/>
      <c r="G53" s="27"/>
      <c r="H53" s="77"/>
      <c r="I53" s="77"/>
      <c r="J53" s="77"/>
      <c r="K53" s="77"/>
      <c r="L53" s="77"/>
      <c r="M53" s="78"/>
      <c r="N53" s="11"/>
      <c r="O53" s="11"/>
      <c r="P53" s="11"/>
      <c r="Q53" s="11"/>
      <c r="R53" s="11"/>
      <c r="S53" s="11"/>
      <c r="T53" s="5"/>
      <c r="U53" s="56"/>
      <c r="V53" s="57"/>
      <c r="W53" s="57"/>
      <c r="X53" s="4"/>
      <c r="Y53" s="4"/>
      <c r="Z53" s="5"/>
    </row>
    <row r="54" spans="1:26" ht="15" customHeight="1" x14ac:dyDescent="0.25">
      <c r="A54" s="4"/>
      <c r="B54" s="10"/>
      <c r="C54" s="27"/>
      <c r="D54" s="27"/>
      <c r="E54" s="27"/>
      <c r="F54" s="27"/>
      <c r="G54" s="27"/>
      <c r="H54" s="77"/>
      <c r="I54" s="77"/>
      <c r="J54" s="77"/>
      <c r="K54" s="77"/>
      <c r="L54" s="77"/>
      <c r="M54" s="78"/>
      <c r="N54" s="11"/>
      <c r="O54" s="11"/>
      <c r="P54" s="11"/>
      <c r="Q54" s="11"/>
      <c r="R54" s="11"/>
      <c r="S54" s="11"/>
      <c r="T54" s="5"/>
      <c r="U54" s="56"/>
      <c r="V54" s="57"/>
      <c r="W54" s="57"/>
      <c r="X54" s="4"/>
      <c r="Y54" s="4"/>
      <c r="Z54" s="5"/>
    </row>
    <row r="55" spans="1:26" ht="15" customHeight="1" x14ac:dyDescent="0.25">
      <c r="A55" s="4"/>
      <c r="B55" s="10"/>
      <c r="C55" s="27"/>
      <c r="D55" s="27"/>
      <c r="E55" s="27"/>
      <c r="F55" s="27"/>
      <c r="G55" s="27"/>
      <c r="H55" s="77"/>
      <c r="I55" s="77"/>
      <c r="J55" s="77"/>
      <c r="K55" s="77"/>
      <c r="L55" s="77"/>
      <c r="M55" s="78"/>
      <c r="N55" s="11"/>
      <c r="O55" s="11"/>
      <c r="P55" s="11"/>
      <c r="Q55" s="11"/>
      <c r="R55" s="11"/>
      <c r="S55" s="11"/>
      <c r="T55" s="5"/>
      <c r="U55" s="56"/>
      <c r="V55" s="57"/>
      <c r="W55" s="57"/>
      <c r="X55" s="4"/>
      <c r="Y55" s="4"/>
      <c r="Z55" s="5"/>
    </row>
    <row r="56" spans="1:26" ht="15" customHeight="1" x14ac:dyDescent="0.25">
      <c r="A56" s="4"/>
      <c r="B56" s="10"/>
      <c r="C56" s="27"/>
      <c r="D56" s="27"/>
      <c r="E56" s="27"/>
      <c r="F56" s="27"/>
      <c r="G56" s="27"/>
      <c r="H56" s="77"/>
      <c r="I56" s="77"/>
      <c r="J56" s="77"/>
      <c r="K56" s="77"/>
      <c r="L56" s="77"/>
      <c r="M56" s="78"/>
      <c r="N56" s="11"/>
      <c r="O56" s="11"/>
      <c r="P56" s="11"/>
      <c r="Q56" s="11"/>
      <c r="R56" s="11"/>
      <c r="S56" s="11"/>
      <c r="T56" s="5"/>
      <c r="U56" s="56"/>
      <c r="V56" s="57"/>
      <c r="W56" s="57"/>
      <c r="X56" s="4"/>
      <c r="Y56" s="4"/>
      <c r="Z56" s="5"/>
    </row>
    <row r="57" spans="1:26" ht="15" customHeight="1" x14ac:dyDescent="0.25">
      <c r="A57" s="4"/>
      <c r="B57" s="10"/>
      <c r="C57" s="27"/>
      <c r="D57" s="27"/>
      <c r="E57" s="27"/>
      <c r="F57" s="27"/>
      <c r="G57" s="27"/>
      <c r="H57" s="77"/>
      <c r="I57" s="77"/>
      <c r="J57" s="77"/>
      <c r="K57" s="77"/>
      <c r="L57" s="77"/>
      <c r="M57" s="78"/>
      <c r="N57" s="11"/>
      <c r="O57" s="11"/>
      <c r="P57" s="11"/>
      <c r="Q57" s="11"/>
      <c r="R57" s="11"/>
      <c r="S57" s="11"/>
      <c r="T57" s="5"/>
      <c r="U57" s="56"/>
      <c r="V57" s="57"/>
      <c r="W57" s="57"/>
      <c r="X57" s="4"/>
      <c r="Y57" s="4"/>
      <c r="Z57" s="5"/>
    </row>
    <row r="58" spans="1:26" ht="15" customHeight="1" x14ac:dyDescent="0.25">
      <c r="A58" s="4"/>
      <c r="B58" s="10"/>
      <c r="C58" s="27"/>
      <c r="D58" s="27"/>
      <c r="E58" s="27"/>
      <c r="F58" s="27"/>
      <c r="G58" s="27"/>
      <c r="H58" s="77"/>
      <c r="I58" s="77"/>
      <c r="J58" s="77"/>
      <c r="K58" s="77"/>
      <c r="L58" s="77"/>
      <c r="M58" s="78"/>
      <c r="N58" s="11"/>
      <c r="O58" s="11"/>
      <c r="P58" s="11"/>
      <c r="Q58" s="11"/>
      <c r="R58" s="11"/>
      <c r="S58" s="11"/>
      <c r="T58" s="5"/>
      <c r="U58" s="56"/>
      <c r="V58" s="57"/>
      <c r="W58" s="57"/>
      <c r="X58" s="4"/>
      <c r="Y58" s="4"/>
      <c r="Z58" s="5"/>
    </row>
    <row r="59" spans="1:26" ht="15" customHeight="1" x14ac:dyDescent="0.25">
      <c r="A59" s="4"/>
      <c r="B59" s="10"/>
      <c r="C59" s="27"/>
      <c r="D59" s="27"/>
      <c r="E59" s="27"/>
      <c r="F59" s="27"/>
      <c r="G59" s="27"/>
      <c r="H59" s="77"/>
      <c r="I59" s="77"/>
      <c r="J59" s="77"/>
      <c r="K59" s="77"/>
      <c r="L59" s="77"/>
      <c r="M59" s="78"/>
      <c r="N59" s="11"/>
      <c r="O59" s="11"/>
      <c r="P59" s="11"/>
      <c r="Q59" s="11"/>
      <c r="R59" s="11"/>
      <c r="S59" s="11"/>
      <c r="T59" s="5"/>
      <c r="U59" s="56"/>
      <c r="V59" s="57"/>
      <c r="W59" s="57"/>
      <c r="X59" s="4"/>
      <c r="Y59" s="4"/>
      <c r="Z59" s="5"/>
    </row>
    <row r="60" spans="1:26" ht="15" customHeight="1" x14ac:dyDescent="0.25">
      <c r="A60" s="4"/>
      <c r="B60" s="10"/>
      <c r="C60" s="27"/>
      <c r="D60" s="27"/>
      <c r="E60" s="27"/>
      <c r="F60" s="27"/>
      <c r="G60" s="27"/>
      <c r="H60" s="77"/>
      <c r="I60" s="77"/>
      <c r="J60" s="77"/>
      <c r="K60" s="77"/>
      <c r="L60" s="77"/>
      <c r="M60" s="78"/>
      <c r="N60" s="11"/>
      <c r="O60" s="11"/>
      <c r="P60" s="11"/>
      <c r="Q60" s="11"/>
      <c r="R60" s="11"/>
      <c r="S60" s="11"/>
      <c r="T60" s="5"/>
      <c r="U60" s="56"/>
      <c r="V60" s="57"/>
      <c r="W60" s="57"/>
      <c r="X60" s="4"/>
      <c r="Y60" s="4"/>
      <c r="Z60" s="5"/>
    </row>
    <row r="61" spans="1:26" ht="15" customHeight="1" x14ac:dyDescent="0.25">
      <c r="A61" s="4"/>
      <c r="B61" s="10"/>
      <c r="C61" s="77"/>
      <c r="D61" s="77"/>
      <c r="E61" s="77"/>
      <c r="F61" s="77"/>
      <c r="G61" s="77"/>
      <c r="H61" s="77"/>
      <c r="I61" s="77"/>
      <c r="J61" s="77"/>
      <c r="K61" s="77"/>
      <c r="L61" s="77"/>
      <c r="M61" s="77"/>
      <c r="N61" s="11"/>
      <c r="O61" s="11"/>
      <c r="P61" s="11"/>
      <c r="Q61" s="11"/>
      <c r="R61" s="11"/>
      <c r="S61" s="11"/>
      <c r="T61" s="5"/>
      <c r="U61" s="56"/>
      <c r="V61" s="57"/>
      <c r="W61" s="57"/>
      <c r="X61" s="4"/>
      <c r="Y61" s="4"/>
      <c r="Z61" s="5"/>
    </row>
    <row r="62" spans="1:26" ht="12" customHeight="1" x14ac:dyDescent="0.25">
      <c r="A62" s="4"/>
      <c r="B62" s="10"/>
      <c r="C62" s="78"/>
      <c r="D62" s="78"/>
      <c r="E62" s="78"/>
      <c r="F62" s="77"/>
      <c r="G62" s="77"/>
      <c r="H62" s="77"/>
      <c r="I62" s="77"/>
      <c r="J62" s="77"/>
      <c r="K62" s="77"/>
      <c r="L62" s="77"/>
      <c r="M62" s="78"/>
      <c r="N62" s="11"/>
      <c r="O62" s="11"/>
      <c r="P62" s="11"/>
      <c r="Q62" s="11"/>
      <c r="R62" s="11"/>
      <c r="S62" s="11"/>
      <c r="T62" s="5"/>
      <c r="U62" s="56"/>
      <c r="V62" s="57"/>
      <c r="W62" s="57"/>
      <c r="X62" s="4"/>
      <c r="Y62" s="4"/>
      <c r="Z62" s="5"/>
    </row>
    <row r="63" spans="1:26" ht="15" customHeight="1" x14ac:dyDescent="0.25">
      <c r="A63" s="4"/>
      <c r="B63" s="10"/>
      <c r="C63" s="78"/>
      <c r="D63" s="78"/>
      <c r="E63" s="78"/>
      <c r="F63" s="77"/>
      <c r="G63" s="77"/>
      <c r="H63" s="77"/>
      <c r="I63" s="77"/>
      <c r="J63" s="77"/>
      <c r="K63" s="77"/>
      <c r="L63" s="77"/>
      <c r="M63" s="77"/>
      <c r="N63" s="11"/>
      <c r="O63" s="11"/>
      <c r="P63" s="11"/>
      <c r="Q63" s="11"/>
      <c r="R63" s="11"/>
      <c r="S63" s="11"/>
      <c r="T63" s="5"/>
      <c r="U63" s="56"/>
      <c r="V63" s="57"/>
      <c r="W63" s="57"/>
      <c r="X63" s="4"/>
      <c r="Y63" s="4"/>
      <c r="Z63" s="5"/>
    </row>
    <row r="64" spans="1:26" ht="9.9499999999999993" customHeight="1" x14ac:dyDescent="0.25">
      <c r="A64" s="4"/>
      <c r="B64" s="10"/>
      <c r="C64" s="77"/>
      <c r="D64" s="77"/>
      <c r="E64" s="77"/>
      <c r="F64" s="77"/>
      <c r="G64" s="77"/>
      <c r="H64" s="77"/>
      <c r="I64" s="77"/>
      <c r="J64" s="77"/>
      <c r="K64" s="77"/>
      <c r="L64" s="77"/>
      <c r="M64" s="78"/>
      <c r="N64" s="11"/>
      <c r="O64" s="11"/>
      <c r="P64" s="11"/>
      <c r="Q64" s="11"/>
      <c r="R64" s="11"/>
      <c r="S64" s="11"/>
      <c r="T64" s="5"/>
      <c r="U64" s="56"/>
      <c r="V64" s="57"/>
      <c r="W64" s="57"/>
      <c r="X64" s="4"/>
      <c r="Y64" s="4"/>
      <c r="Z64" s="5"/>
    </row>
    <row r="65" spans="1:26" ht="15" customHeight="1" x14ac:dyDescent="0.25">
      <c r="A65" s="4"/>
      <c r="B65" s="10"/>
      <c r="C65" s="20"/>
      <c r="D65" s="20"/>
      <c r="E65" s="20"/>
      <c r="F65" s="20"/>
      <c r="G65" s="20"/>
      <c r="H65" s="20"/>
      <c r="I65" s="20"/>
      <c r="J65" s="20"/>
      <c r="K65" s="20"/>
      <c r="L65" s="20"/>
      <c r="M65" s="11"/>
      <c r="N65" s="11"/>
      <c r="O65" s="11"/>
      <c r="P65" s="11"/>
      <c r="Q65" s="11"/>
      <c r="R65" s="11"/>
      <c r="S65" s="11"/>
      <c r="T65" s="5"/>
      <c r="U65" s="56"/>
      <c r="V65" s="57"/>
      <c r="W65" s="57"/>
      <c r="X65" s="4"/>
      <c r="Y65" s="4"/>
      <c r="Z65" s="5"/>
    </row>
    <row r="66" spans="1:26" ht="15" customHeight="1" x14ac:dyDescent="0.25">
      <c r="A66" s="4"/>
      <c r="B66" s="10"/>
      <c r="C66" s="20"/>
      <c r="D66" s="20"/>
      <c r="E66" s="20"/>
      <c r="F66" s="20"/>
      <c r="G66" s="20"/>
      <c r="H66" s="20"/>
      <c r="I66" s="20"/>
      <c r="J66" s="20"/>
      <c r="K66" s="20"/>
      <c r="L66" s="20"/>
      <c r="M66" s="11"/>
      <c r="N66" s="11"/>
      <c r="O66" s="11"/>
      <c r="P66" s="11"/>
      <c r="Q66" s="11"/>
      <c r="R66" s="11"/>
      <c r="S66" s="11"/>
      <c r="T66" s="5"/>
      <c r="U66" s="56"/>
      <c r="V66" s="57"/>
      <c r="W66" s="57"/>
      <c r="X66" s="4"/>
      <c r="Y66" s="4"/>
      <c r="Z66" s="5"/>
    </row>
    <row r="67" spans="1:26" ht="15" customHeight="1" x14ac:dyDescent="0.25">
      <c r="A67" s="4"/>
      <c r="B67" s="10"/>
      <c r="C67" s="20"/>
      <c r="D67" s="20"/>
      <c r="E67" s="20"/>
      <c r="F67" s="20"/>
      <c r="G67" s="20"/>
      <c r="H67" s="20"/>
      <c r="I67" s="20"/>
      <c r="J67" s="20"/>
      <c r="K67" s="20"/>
      <c r="L67" s="20"/>
      <c r="M67" s="11"/>
      <c r="N67" s="11"/>
      <c r="O67" s="11"/>
      <c r="P67" s="11"/>
      <c r="Q67" s="11"/>
      <c r="R67" s="11"/>
      <c r="S67" s="11"/>
      <c r="T67" s="5"/>
      <c r="U67" s="56"/>
      <c r="V67" s="57"/>
      <c r="W67" s="57"/>
      <c r="X67" s="4"/>
      <c r="Y67" s="4"/>
      <c r="Z67" s="5"/>
    </row>
    <row r="68" spans="1:26" ht="15" customHeight="1" x14ac:dyDescent="0.25">
      <c r="A68" s="4"/>
      <c r="B68" s="10"/>
      <c r="C68" s="20"/>
      <c r="D68" s="20"/>
      <c r="E68" s="20"/>
      <c r="F68" s="20"/>
      <c r="G68" s="20"/>
      <c r="H68" s="20"/>
      <c r="I68" s="20"/>
      <c r="J68" s="20"/>
      <c r="K68" s="20"/>
      <c r="L68" s="20"/>
      <c r="M68" s="11"/>
      <c r="N68" s="11"/>
      <c r="O68" s="11"/>
      <c r="P68" s="11"/>
      <c r="Q68" s="11"/>
      <c r="R68" s="11"/>
      <c r="S68" s="11"/>
      <c r="T68" s="5"/>
      <c r="U68" s="56"/>
      <c r="V68" s="57"/>
      <c r="W68" s="57"/>
      <c r="X68" s="4"/>
      <c r="Y68" s="4"/>
      <c r="Z68" s="5"/>
    </row>
    <row r="69" spans="1:26" ht="15" customHeight="1" x14ac:dyDescent="0.25">
      <c r="A69" s="4"/>
      <c r="B69" s="10"/>
      <c r="C69" s="20"/>
      <c r="D69" s="20"/>
      <c r="E69" s="20"/>
      <c r="F69" s="20"/>
      <c r="G69" s="20"/>
      <c r="H69" s="20"/>
      <c r="I69" s="20"/>
      <c r="J69" s="20"/>
      <c r="K69" s="20"/>
      <c r="L69" s="20"/>
      <c r="M69" s="11"/>
      <c r="N69" s="11"/>
      <c r="O69" s="11"/>
      <c r="P69" s="11"/>
      <c r="Q69" s="11"/>
      <c r="R69" s="11"/>
      <c r="S69" s="11"/>
      <c r="T69" s="5"/>
      <c r="U69" s="56"/>
      <c r="V69" s="57"/>
      <c r="W69" s="57"/>
      <c r="X69" s="4"/>
      <c r="Y69" s="4"/>
      <c r="Z69" s="5"/>
    </row>
    <row r="70" spans="1:26" ht="15" customHeight="1" x14ac:dyDescent="0.25">
      <c r="A70" s="4"/>
      <c r="B70" s="79"/>
      <c r="C70" s="18"/>
      <c r="D70" s="18"/>
      <c r="E70" s="18"/>
      <c r="F70" s="18"/>
      <c r="G70" s="18"/>
      <c r="H70" s="18"/>
      <c r="I70" s="18"/>
      <c r="J70" s="18"/>
      <c r="K70" s="18"/>
      <c r="L70" s="18"/>
      <c r="M70" s="18"/>
      <c r="N70" s="18"/>
      <c r="O70" s="18"/>
      <c r="P70" s="18"/>
      <c r="Q70" s="18"/>
      <c r="R70" s="18"/>
      <c r="S70" s="18"/>
      <c r="T70" s="5"/>
      <c r="U70" s="56"/>
      <c r="V70" s="57"/>
      <c r="W70" s="57"/>
      <c r="X70" s="4"/>
      <c r="Y70" s="4"/>
      <c r="Z70" s="5"/>
    </row>
    <row r="71" spans="1:26" ht="15" customHeight="1" x14ac:dyDescent="0.25">
      <c r="A71" s="4"/>
      <c r="B71" s="79"/>
      <c r="C71" s="18"/>
      <c r="D71" s="18"/>
      <c r="E71" s="18"/>
      <c r="F71" s="18"/>
      <c r="G71" s="18"/>
      <c r="H71" s="18"/>
      <c r="I71" s="18"/>
      <c r="J71" s="18"/>
      <c r="K71" s="18"/>
      <c r="L71" s="18"/>
      <c r="M71" s="18"/>
      <c r="N71" s="18"/>
      <c r="O71" s="18"/>
      <c r="P71" s="18"/>
      <c r="Q71" s="18"/>
      <c r="R71" s="18"/>
      <c r="S71" s="18"/>
      <c r="T71" s="5"/>
      <c r="U71" s="56"/>
      <c r="V71" s="57"/>
      <c r="W71" s="57"/>
      <c r="X71" s="4"/>
      <c r="Y71" s="4"/>
      <c r="Z71" s="5"/>
    </row>
    <row r="72" spans="1:26" ht="15" customHeight="1" x14ac:dyDescent="0.25">
      <c r="A72" s="4"/>
      <c r="B72" s="79"/>
      <c r="C72" s="18"/>
      <c r="D72" s="18"/>
      <c r="E72" s="18"/>
      <c r="F72" s="18"/>
      <c r="G72" s="18"/>
      <c r="H72" s="18"/>
      <c r="I72" s="18"/>
      <c r="J72" s="18"/>
      <c r="K72" s="18"/>
      <c r="L72" s="18"/>
      <c r="M72" s="18"/>
      <c r="N72" s="18"/>
      <c r="O72" s="18"/>
      <c r="P72" s="18"/>
      <c r="Q72" s="18"/>
      <c r="R72" s="18"/>
      <c r="S72" s="18"/>
      <c r="T72" s="5"/>
      <c r="U72" s="56"/>
      <c r="V72" s="57"/>
      <c r="W72" s="57"/>
      <c r="X72" s="4"/>
      <c r="Y72" s="4"/>
      <c r="Z72" s="5"/>
    </row>
    <row r="73" spans="1:26" ht="15" customHeight="1" x14ac:dyDescent="0.25">
      <c r="A73" s="4"/>
      <c r="B73" s="79"/>
      <c r="C73" s="18"/>
      <c r="D73" s="18"/>
      <c r="E73" s="18"/>
      <c r="F73" s="18"/>
      <c r="G73" s="18"/>
      <c r="H73" s="18"/>
      <c r="I73" s="18"/>
      <c r="J73" s="18"/>
      <c r="K73" s="18"/>
      <c r="L73" s="18"/>
      <c r="M73" s="18"/>
      <c r="N73" s="18"/>
      <c r="O73" s="18"/>
      <c r="P73" s="18"/>
      <c r="Q73" s="18"/>
      <c r="R73" s="18"/>
      <c r="S73" s="18"/>
      <c r="T73" s="5"/>
      <c r="U73" s="56"/>
      <c r="V73" s="57"/>
      <c r="W73" s="57"/>
      <c r="X73" s="4"/>
      <c r="Y73" s="4"/>
      <c r="Z73" s="5"/>
    </row>
    <row r="74" spans="1:26" ht="15" customHeight="1" x14ac:dyDescent="0.25">
      <c r="A74" s="4"/>
      <c r="B74" s="79"/>
      <c r="C74" s="18"/>
      <c r="D74" s="18"/>
      <c r="E74" s="18"/>
      <c r="F74" s="18"/>
      <c r="G74" s="18"/>
      <c r="H74" s="18"/>
      <c r="I74" s="18"/>
      <c r="J74" s="18"/>
      <c r="K74" s="18"/>
      <c r="L74" s="18"/>
      <c r="M74" s="18"/>
      <c r="N74" s="18"/>
      <c r="O74" s="18"/>
      <c r="P74" s="18"/>
      <c r="Q74" s="18"/>
      <c r="R74" s="18"/>
      <c r="S74" s="18"/>
      <c r="T74" s="5"/>
      <c r="U74" s="56"/>
      <c r="V74" s="57"/>
      <c r="W74" s="57"/>
      <c r="X74" s="4"/>
      <c r="Y74" s="4"/>
      <c r="Z74" s="5"/>
    </row>
    <row r="75" spans="1:26" ht="15" customHeight="1" x14ac:dyDescent="0.25">
      <c r="A75" s="4"/>
      <c r="B75" s="79"/>
      <c r="C75" s="18"/>
      <c r="D75" s="18"/>
      <c r="E75" s="18"/>
      <c r="F75" s="18"/>
      <c r="G75" s="18"/>
      <c r="H75" s="18"/>
      <c r="I75" s="18"/>
      <c r="J75" s="18"/>
      <c r="K75" s="18"/>
      <c r="L75" s="18"/>
      <c r="M75" s="18"/>
      <c r="N75" s="18"/>
      <c r="O75" s="18"/>
      <c r="P75" s="18"/>
      <c r="Q75" s="18"/>
      <c r="R75" s="18"/>
      <c r="S75" s="18"/>
      <c r="T75" s="5"/>
      <c r="U75" s="56"/>
      <c r="V75" s="57"/>
      <c r="W75" s="57"/>
      <c r="X75" s="4"/>
      <c r="Y75" s="4"/>
      <c r="Z75" s="5"/>
    </row>
    <row r="76" spans="1:26" ht="15" customHeight="1" x14ac:dyDescent="0.25">
      <c r="A76" s="4"/>
      <c r="B76" s="79"/>
      <c r="C76" s="18"/>
      <c r="D76" s="18"/>
      <c r="E76" s="18"/>
      <c r="F76" s="18"/>
      <c r="G76" s="18"/>
      <c r="H76" s="18"/>
      <c r="I76" s="18"/>
      <c r="J76" s="18"/>
      <c r="K76" s="18"/>
      <c r="L76" s="18"/>
      <c r="M76" s="18"/>
      <c r="N76" s="18"/>
      <c r="O76" s="18"/>
      <c r="P76" s="18"/>
      <c r="Q76" s="18"/>
      <c r="R76" s="18"/>
      <c r="S76" s="18"/>
      <c r="T76" s="5"/>
      <c r="U76" s="56"/>
      <c r="V76" s="57"/>
      <c r="W76" s="57"/>
      <c r="X76" s="4"/>
      <c r="Y76" s="4"/>
      <c r="Z76" s="5"/>
    </row>
    <row r="77" spans="1:26" ht="15" customHeight="1" x14ac:dyDescent="0.25">
      <c r="A77" s="4"/>
      <c r="B77" s="79"/>
      <c r="C77" s="18"/>
      <c r="D77" s="18"/>
      <c r="E77" s="18"/>
      <c r="F77" s="18"/>
      <c r="G77" s="18"/>
      <c r="H77" s="18"/>
      <c r="I77" s="18"/>
      <c r="J77" s="18"/>
      <c r="K77" s="18"/>
      <c r="L77" s="18"/>
      <c r="M77" s="18"/>
      <c r="N77" s="18"/>
      <c r="O77" s="18"/>
      <c r="P77" s="18"/>
      <c r="Q77" s="18"/>
      <c r="R77" s="18"/>
      <c r="S77" s="18"/>
      <c r="T77" s="5"/>
      <c r="U77" s="56"/>
      <c r="V77" s="57"/>
      <c r="W77" s="57"/>
      <c r="X77" s="4"/>
      <c r="Y77" s="4"/>
      <c r="Z77" s="5"/>
    </row>
    <row r="78" spans="1:26" ht="15" customHeight="1" x14ac:dyDescent="0.25">
      <c r="A78" s="4"/>
      <c r="B78" s="10"/>
      <c r="C78" s="11"/>
      <c r="D78" s="11"/>
      <c r="E78" s="11"/>
      <c r="F78" s="11"/>
      <c r="G78" s="11"/>
      <c r="H78" s="11"/>
      <c r="I78" s="11"/>
      <c r="J78" s="11"/>
      <c r="K78" s="11"/>
      <c r="L78" s="11"/>
      <c r="M78" s="11"/>
      <c r="N78" s="11"/>
      <c r="O78" s="11"/>
      <c r="P78" s="11"/>
      <c r="Q78" s="11"/>
      <c r="R78" s="11"/>
      <c r="S78" s="11"/>
      <c r="T78" s="5"/>
      <c r="U78" s="4"/>
      <c r="V78" s="11"/>
      <c r="W78" s="11"/>
      <c r="X78" s="4"/>
      <c r="Y78" s="4"/>
      <c r="Z78" s="5"/>
    </row>
    <row r="79" spans="1:26" ht="15" customHeight="1" x14ac:dyDescent="0.25">
      <c r="A79" s="4"/>
      <c r="B79" s="10"/>
      <c r="C79" s="11"/>
      <c r="D79" s="11"/>
      <c r="E79" s="11"/>
      <c r="F79" s="11"/>
      <c r="G79" s="11"/>
      <c r="H79" s="11"/>
      <c r="I79" s="11"/>
      <c r="J79" s="11"/>
      <c r="K79" s="11"/>
      <c r="L79" s="11"/>
      <c r="M79" s="11"/>
      <c r="N79" s="11"/>
      <c r="O79" s="11"/>
      <c r="P79" s="11"/>
      <c r="Q79" s="11"/>
      <c r="R79" s="11"/>
      <c r="S79" s="11"/>
      <c r="T79" s="5"/>
      <c r="U79" s="4"/>
      <c r="V79" s="11"/>
      <c r="W79" s="11"/>
      <c r="X79" s="4"/>
      <c r="Y79" s="4"/>
      <c r="Z79" s="5"/>
    </row>
    <row r="80" spans="1:26" ht="15" customHeight="1" x14ac:dyDescent="0.25">
      <c r="A80" s="4"/>
      <c r="B80" s="10"/>
      <c r="C80" s="11"/>
      <c r="D80" s="11"/>
      <c r="E80" s="11"/>
      <c r="F80" s="11"/>
      <c r="G80" s="11"/>
      <c r="H80" s="11"/>
      <c r="I80" s="11"/>
      <c r="J80" s="11"/>
      <c r="K80" s="11"/>
      <c r="L80" s="11"/>
      <c r="M80" s="11"/>
      <c r="N80" s="11"/>
      <c r="O80" s="11"/>
      <c r="P80" s="11"/>
      <c r="Q80" s="11"/>
      <c r="R80" s="11"/>
      <c r="S80" s="11"/>
      <c r="T80" s="5"/>
      <c r="U80" s="4"/>
      <c r="V80" s="11"/>
      <c r="W80" s="11"/>
      <c r="X80" s="4"/>
      <c r="Y80" s="4"/>
      <c r="Z80" s="5"/>
    </row>
    <row r="81" spans="1:57" ht="15" customHeight="1" x14ac:dyDescent="0.3">
      <c r="A81" s="4"/>
      <c r="B81" s="80"/>
      <c r="C81" s="8"/>
      <c r="D81" s="8"/>
      <c r="E81" s="8"/>
      <c r="F81" s="8"/>
      <c r="G81" s="8"/>
      <c r="H81" s="9"/>
      <c r="I81" s="9"/>
      <c r="J81" s="38"/>
      <c r="K81" s="38"/>
      <c r="L81" s="38"/>
      <c r="M81" s="7"/>
      <c r="N81" s="15"/>
      <c r="O81" s="9"/>
      <c r="P81" s="9"/>
      <c r="Q81" s="81"/>
      <c r="R81" s="49"/>
      <c r="S81" s="50"/>
      <c r="T81" s="5"/>
      <c r="U81" s="4"/>
      <c r="V81" s="11"/>
      <c r="W81" s="11"/>
      <c r="X81" s="4"/>
      <c r="Y81" s="4"/>
      <c r="Z81" s="5"/>
    </row>
    <row r="82" spans="1:57" ht="15" customHeight="1" x14ac:dyDescent="0.25">
      <c r="A82" s="4"/>
      <c r="B82" s="10"/>
      <c r="C82" s="11"/>
      <c r="D82" s="11"/>
      <c r="E82" s="11"/>
      <c r="F82" s="11"/>
      <c r="G82" s="11"/>
      <c r="H82" s="11"/>
      <c r="I82" s="11"/>
      <c r="J82" s="11"/>
      <c r="K82" s="11"/>
      <c r="L82" s="11"/>
      <c r="M82" s="11"/>
      <c r="N82" s="11"/>
      <c r="O82" s="11"/>
      <c r="P82" s="11"/>
      <c r="Q82" s="11"/>
      <c r="R82" s="11"/>
      <c r="S82" s="11"/>
      <c r="T82" s="5"/>
      <c r="U82" s="4"/>
      <c r="V82" s="11"/>
      <c r="W82" s="11"/>
      <c r="X82" s="4"/>
      <c r="Y82" s="4"/>
      <c r="Z82" s="5"/>
    </row>
    <row r="83" spans="1:57" ht="15" customHeight="1" x14ac:dyDescent="0.25">
      <c r="A83" s="4"/>
      <c r="B83" s="10"/>
      <c r="C83" s="82"/>
      <c r="D83" s="82"/>
      <c r="E83" s="82"/>
      <c r="F83" s="82"/>
      <c r="G83" s="82"/>
      <c r="H83" s="82"/>
      <c r="I83" s="82"/>
      <c r="J83" s="82"/>
      <c r="K83" s="82"/>
      <c r="L83" s="82"/>
      <c r="M83" s="82"/>
      <c r="N83" s="82"/>
      <c r="O83" s="82"/>
      <c r="P83" s="82"/>
      <c r="Q83" s="82"/>
      <c r="R83" s="82"/>
      <c r="S83" s="82"/>
      <c r="T83" s="5"/>
      <c r="U83" s="4"/>
      <c r="V83" s="11"/>
      <c r="W83" s="11"/>
      <c r="X83" s="4"/>
      <c r="Y83" s="4"/>
      <c r="Z83" s="5"/>
    </row>
    <row r="84" spans="1:57" ht="15" customHeight="1" x14ac:dyDescent="0.25">
      <c r="A84" s="4"/>
      <c r="B84" s="79"/>
      <c r="C84" s="18"/>
      <c r="D84" s="18"/>
      <c r="E84" s="18"/>
      <c r="F84" s="18"/>
      <c r="G84" s="18"/>
      <c r="H84" s="18"/>
      <c r="I84" s="18"/>
      <c r="J84" s="18"/>
      <c r="K84" s="18"/>
      <c r="L84" s="18"/>
      <c r="M84" s="18"/>
      <c r="N84" s="18"/>
      <c r="O84" s="18"/>
      <c r="P84" s="18"/>
      <c r="Q84" s="18"/>
      <c r="R84" s="18"/>
      <c r="S84" s="18"/>
      <c r="T84" s="5"/>
      <c r="U84" s="4"/>
      <c r="V84" s="11"/>
      <c r="W84" s="11"/>
      <c r="X84" s="4"/>
      <c r="Y84" s="4"/>
      <c r="Z84" s="5"/>
    </row>
    <row r="85" spans="1:57" ht="15" customHeight="1" x14ac:dyDescent="0.25">
      <c r="A85" s="4"/>
      <c r="B85" s="10"/>
      <c r="C85" s="11"/>
      <c r="D85" s="11"/>
      <c r="E85" s="11"/>
      <c r="F85" s="11"/>
      <c r="G85" s="11"/>
      <c r="H85" s="11"/>
      <c r="I85" s="11"/>
      <c r="J85" s="11"/>
      <c r="K85" s="11"/>
      <c r="L85" s="11"/>
      <c r="M85" s="11"/>
      <c r="N85" s="11"/>
      <c r="O85" s="11"/>
      <c r="P85" s="11"/>
      <c r="Q85" s="11"/>
      <c r="R85" s="11"/>
      <c r="S85" s="11"/>
      <c r="T85" s="5"/>
      <c r="U85" s="4"/>
      <c r="V85" s="11"/>
      <c r="W85" s="11"/>
      <c r="X85" s="4"/>
      <c r="Y85" s="4"/>
      <c r="Z85" s="5"/>
    </row>
    <row r="86" spans="1:57" ht="15" customHeight="1" x14ac:dyDescent="0.25">
      <c r="A86" s="4"/>
      <c r="B86" s="10"/>
      <c r="C86" s="11"/>
      <c r="D86" s="11"/>
      <c r="E86" s="11"/>
      <c r="F86" s="11"/>
      <c r="G86" s="11"/>
      <c r="H86" s="11"/>
      <c r="I86" s="11"/>
      <c r="J86" s="11"/>
      <c r="K86" s="11"/>
      <c r="L86" s="11"/>
      <c r="M86" s="11"/>
      <c r="N86" s="11"/>
      <c r="O86" s="11"/>
      <c r="P86" s="11"/>
      <c r="Q86" s="11"/>
      <c r="R86" s="11"/>
      <c r="S86" s="11"/>
      <c r="T86" s="5"/>
      <c r="U86" s="4"/>
      <c r="V86" s="11"/>
      <c r="W86" s="11"/>
      <c r="X86" s="4"/>
      <c r="Y86" s="4"/>
      <c r="Z86" s="5"/>
    </row>
    <row r="87" spans="1:57" ht="15" customHeight="1" x14ac:dyDescent="0.25">
      <c r="A87" s="4"/>
      <c r="B87" s="10"/>
      <c r="C87" s="11"/>
      <c r="D87" s="11"/>
      <c r="E87" s="11"/>
      <c r="F87" s="11"/>
      <c r="G87" s="11"/>
      <c r="H87" s="11"/>
      <c r="I87" s="11"/>
      <c r="J87" s="11"/>
      <c r="K87" s="11"/>
      <c r="L87" s="11"/>
      <c r="M87" s="11"/>
      <c r="N87" s="11"/>
      <c r="O87" s="11"/>
      <c r="P87" s="11"/>
      <c r="Q87" s="11"/>
      <c r="R87" s="11"/>
      <c r="S87" s="11"/>
      <c r="T87" s="5"/>
      <c r="U87" s="4"/>
      <c r="V87" s="11"/>
      <c r="W87" s="11"/>
      <c r="X87" s="4"/>
      <c r="Y87" s="4"/>
      <c r="Z87" s="5"/>
    </row>
    <row r="88" spans="1:57" ht="15" customHeight="1" x14ac:dyDescent="0.25">
      <c r="A88" s="4"/>
      <c r="B88" s="10"/>
      <c r="C88" s="11"/>
      <c r="D88" s="11"/>
      <c r="E88" s="11"/>
      <c r="F88" s="11"/>
      <c r="G88" s="11"/>
      <c r="H88" s="11"/>
      <c r="I88" s="11"/>
      <c r="J88" s="11"/>
      <c r="K88" s="11"/>
      <c r="L88" s="11"/>
      <c r="M88" s="11"/>
      <c r="N88" s="11"/>
      <c r="O88" s="11"/>
      <c r="P88" s="11"/>
      <c r="Q88" s="11"/>
      <c r="R88" s="11"/>
      <c r="S88" s="11"/>
      <c r="T88" s="5"/>
      <c r="U88" s="4"/>
      <c r="V88" s="11"/>
      <c r="W88" s="4"/>
      <c r="X88" s="4"/>
      <c r="Y88" s="4"/>
      <c r="Z88" s="5"/>
    </row>
    <row r="89" spans="1:57" ht="15" customHeight="1" x14ac:dyDescent="0.25">
      <c r="A89" s="4"/>
      <c r="B89" s="10"/>
      <c r="C89" s="11"/>
      <c r="D89" s="11"/>
      <c r="E89" s="11"/>
      <c r="F89" s="11"/>
      <c r="G89" s="11"/>
      <c r="H89" s="11"/>
      <c r="I89" s="11"/>
      <c r="J89" s="11"/>
      <c r="K89" s="11"/>
      <c r="L89" s="11"/>
      <c r="M89" s="11"/>
      <c r="N89" s="11"/>
      <c r="O89" s="11"/>
      <c r="P89" s="11"/>
      <c r="Q89" s="11"/>
      <c r="R89" s="11"/>
      <c r="S89" s="11"/>
      <c r="T89" s="5"/>
      <c r="U89" s="11"/>
      <c r="V89" s="11"/>
      <c r="W89" s="11"/>
      <c r="X89" s="4"/>
      <c r="Y89" s="4"/>
      <c r="Z89" s="5"/>
    </row>
    <row r="90" spans="1:57" ht="15" customHeight="1" x14ac:dyDescent="0.25">
      <c r="A90" s="4"/>
      <c r="B90" s="10"/>
      <c r="C90" s="11"/>
      <c r="D90" s="11"/>
      <c r="E90" s="11"/>
      <c r="F90" s="11"/>
      <c r="G90" s="11"/>
      <c r="H90" s="11"/>
      <c r="I90" s="11"/>
      <c r="J90" s="11"/>
      <c r="K90" s="11"/>
      <c r="L90" s="11"/>
      <c r="M90" s="11"/>
      <c r="N90" s="11"/>
      <c r="O90" s="11"/>
      <c r="P90" s="11"/>
      <c r="Q90" s="11"/>
      <c r="R90" s="11"/>
      <c r="S90" s="11"/>
      <c r="T90" s="5"/>
      <c r="U90" s="83"/>
      <c r="V90" s="11"/>
      <c r="W90" s="11"/>
      <c r="X90" s="4"/>
      <c r="Y90" s="4"/>
      <c r="Z90" s="5"/>
      <c r="BE90" s="13"/>
    </row>
    <row r="91" spans="1:57" ht="15" customHeight="1" x14ac:dyDescent="0.25">
      <c r="A91" s="4"/>
      <c r="B91" s="10"/>
      <c r="C91" s="11"/>
      <c r="D91" s="11"/>
      <c r="E91" s="11"/>
      <c r="F91" s="11"/>
      <c r="G91" s="11"/>
      <c r="H91" s="11"/>
      <c r="I91" s="11"/>
      <c r="J91" s="11"/>
      <c r="K91" s="11"/>
      <c r="L91" s="11"/>
      <c r="M91" s="11"/>
      <c r="N91" s="11"/>
      <c r="O91" s="11"/>
      <c r="P91" s="11"/>
      <c r="Q91" s="11"/>
      <c r="R91" s="11"/>
      <c r="S91" s="11"/>
      <c r="T91" s="5"/>
      <c r="U91" s="11"/>
      <c r="V91" s="11"/>
      <c r="W91" s="11"/>
      <c r="X91" s="4"/>
      <c r="Y91" s="4"/>
      <c r="Z91" s="5"/>
      <c r="BE91" s="13"/>
    </row>
    <row r="92" spans="1:57" ht="15" customHeight="1" x14ac:dyDescent="0.25">
      <c r="A92" s="4"/>
      <c r="B92" s="10"/>
      <c r="C92" s="11"/>
      <c r="D92" s="11"/>
      <c r="E92" s="11"/>
      <c r="F92" s="11"/>
      <c r="G92" s="11"/>
      <c r="H92" s="11"/>
      <c r="I92" s="11"/>
      <c r="J92" s="11"/>
      <c r="K92" s="11"/>
      <c r="L92" s="11"/>
      <c r="M92" s="11"/>
      <c r="N92" s="11"/>
      <c r="O92" s="11"/>
      <c r="P92" s="11"/>
      <c r="Q92" s="11"/>
      <c r="R92" s="11"/>
      <c r="S92" s="11"/>
      <c r="T92" s="5"/>
      <c r="U92" s="11"/>
      <c r="V92" s="11"/>
      <c r="W92" s="11"/>
      <c r="X92" s="4"/>
      <c r="Y92" s="4"/>
      <c r="Z92" s="5"/>
      <c r="BE92" s="13"/>
    </row>
    <row r="93" spans="1:57" ht="15" customHeight="1" x14ac:dyDescent="0.25">
      <c r="A93" s="4"/>
      <c r="B93" s="10"/>
      <c r="C93" s="11"/>
      <c r="D93" s="11"/>
      <c r="E93" s="11"/>
      <c r="F93" s="11"/>
      <c r="G93" s="11"/>
      <c r="H93" s="11"/>
      <c r="I93" s="11"/>
      <c r="J93" s="11"/>
      <c r="K93" s="11"/>
      <c r="L93" s="11"/>
      <c r="M93" s="11"/>
      <c r="N93" s="11"/>
      <c r="O93" s="11"/>
      <c r="P93" s="11"/>
      <c r="Q93" s="11"/>
      <c r="R93" s="11"/>
      <c r="S93" s="11"/>
      <c r="T93" s="5"/>
      <c r="U93" s="11"/>
      <c r="V93" s="11"/>
      <c r="W93" s="11"/>
      <c r="X93" s="4"/>
      <c r="Y93" s="4"/>
      <c r="Z93" s="5"/>
      <c r="BE93" s="13"/>
    </row>
    <row r="94" spans="1:57" ht="15" customHeight="1" x14ac:dyDescent="0.25">
      <c r="A94" s="4"/>
      <c r="B94" s="10"/>
      <c r="C94" s="11"/>
      <c r="D94" s="11"/>
      <c r="E94" s="11"/>
      <c r="F94" s="11"/>
      <c r="G94" s="11"/>
      <c r="H94" s="11"/>
      <c r="I94" s="11"/>
      <c r="J94" s="11"/>
      <c r="K94" s="11"/>
      <c r="L94" s="11"/>
      <c r="M94" s="11"/>
      <c r="N94" s="11"/>
      <c r="O94" s="11"/>
      <c r="P94" s="11"/>
      <c r="Q94" s="11"/>
      <c r="R94" s="11"/>
      <c r="S94" s="11"/>
      <c r="T94" s="5"/>
      <c r="U94" s="11"/>
      <c r="V94" s="11"/>
      <c r="W94" s="11"/>
      <c r="X94" s="4"/>
      <c r="Y94" s="4"/>
      <c r="Z94" s="5"/>
      <c r="BE94" s="13"/>
    </row>
    <row r="95" spans="1:57" ht="15" customHeight="1" x14ac:dyDescent="0.25">
      <c r="A95" s="4"/>
      <c r="B95" s="10"/>
      <c r="C95" s="11"/>
      <c r="D95" s="11"/>
      <c r="E95" s="11"/>
      <c r="F95" s="11"/>
      <c r="G95" s="11"/>
      <c r="H95" s="11"/>
      <c r="I95" s="11"/>
      <c r="J95" s="11"/>
      <c r="K95" s="11"/>
      <c r="L95" s="11"/>
      <c r="M95" s="11"/>
      <c r="N95" s="11"/>
      <c r="O95" s="11"/>
      <c r="P95" s="11"/>
      <c r="Q95" s="11"/>
      <c r="R95" s="11"/>
      <c r="S95" s="11"/>
      <c r="T95" s="5"/>
      <c r="U95" s="11"/>
      <c r="V95" s="11"/>
      <c r="W95" s="11"/>
      <c r="X95" s="4"/>
      <c r="Y95" s="4"/>
      <c r="Z95" s="5"/>
      <c r="BE95" s="13"/>
    </row>
    <row r="96" spans="1:57" ht="15" customHeight="1" x14ac:dyDescent="0.25">
      <c r="A96" s="4"/>
      <c r="B96" s="10"/>
      <c r="C96" s="11"/>
      <c r="D96" s="11"/>
      <c r="E96" s="11"/>
      <c r="F96" s="11"/>
      <c r="G96" s="11"/>
      <c r="H96" s="11"/>
      <c r="I96" s="11"/>
      <c r="J96" s="11"/>
      <c r="K96" s="11"/>
      <c r="L96" s="11"/>
      <c r="M96" s="11"/>
      <c r="N96" s="11"/>
      <c r="O96" s="11"/>
      <c r="P96" s="11"/>
      <c r="Q96" s="11"/>
      <c r="R96" s="11"/>
      <c r="S96" s="11"/>
      <c r="T96" s="5"/>
      <c r="U96" s="11"/>
      <c r="V96" s="11"/>
      <c r="W96" s="11"/>
      <c r="X96" s="4"/>
      <c r="Y96" s="4"/>
      <c r="Z96" s="5"/>
      <c r="BE96" s="13"/>
    </row>
    <row r="97" spans="1:77" ht="15" customHeight="1" x14ac:dyDescent="0.25">
      <c r="A97" s="4"/>
      <c r="B97" s="10"/>
      <c r="C97" s="11"/>
      <c r="D97" s="11"/>
      <c r="E97" s="11"/>
      <c r="F97" s="11"/>
      <c r="G97" s="11"/>
      <c r="H97" s="11"/>
      <c r="I97" s="11"/>
      <c r="J97" s="11"/>
      <c r="K97" s="11"/>
      <c r="L97" s="11"/>
      <c r="M97" s="11"/>
      <c r="N97" s="11"/>
      <c r="O97" s="11"/>
      <c r="P97" s="11"/>
      <c r="Q97" s="11"/>
      <c r="R97" s="11"/>
      <c r="S97" s="11"/>
      <c r="T97" s="5"/>
      <c r="U97" s="11"/>
      <c r="V97" s="11"/>
      <c r="W97" s="11"/>
      <c r="X97" s="5"/>
      <c r="Y97" s="5"/>
      <c r="Z97" s="5"/>
      <c r="BE97" s="13"/>
    </row>
    <row r="98" spans="1:77" ht="15" customHeight="1" x14ac:dyDescent="0.25">
      <c r="A98" s="84"/>
      <c r="B98" s="10"/>
      <c r="C98" s="11"/>
      <c r="D98" s="11"/>
      <c r="E98" s="11"/>
      <c r="F98" s="11"/>
      <c r="G98" s="11"/>
      <c r="H98" s="11"/>
      <c r="I98" s="11"/>
      <c r="J98" s="11"/>
      <c r="K98" s="11"/>
      <c r="L98" s="11"/>
      <c r="M98" s="11"/>
      <c r="N98" s="11"/>
      <c r="O98" s="11"/>
      <c r="P98" s="11"/>
      <c r="Q98" s="11"/>
      <c r="R98" s="11"/>
      <c r="S98" s="11"/>
      <c r="T98" s="5"/>
      <c r="U98" s="11"/>
      <c r="V98" s="11"/>
      <c r="W98" s="11"/>
      <c r="X98" s="5"/>
      <c r="Y98" s="5"/>
      <c r="Z98" s="5"/>
      <c r="BE98" s="13"/>
    </row>
    <row r="99" spans="1:77" ht="15" customHeight="1" x14ac:dyDescent="0.25">
      <c r="A99" s="84"/>
      <c r="B99" s="10"/>
      <c r="C99" s="11"/>
      <c r="D99" s="11"/>
      <c r="E99" s="11"/>
      <c r="F99" s="11"/>
      <c r="G99" s="11"/>
      <c r="H99" s="11"/>
      <c r="I99" s="11"/>
      <c r="J99" s="11"/>
      <c r="K99" s="11"/>
      <c r="L99" s="11"/>
      <c r="M99" s="11"/>
      <c r="N99" s="11"/>
      <c r="O99" s="11"/>
      <c r="P99" s="11"/>
      <c r="Q99" s="11"/>
      <c r="R99" s="11"/>
      <c r="S99" s="11"/>
      <c r="T99" s="5"/>
      <c r="U99" s="4"/>
      <c r="V99" s="4"/>
      <c r="W99" s="4"/>
      <c r="X99" s="5"/>
      <c r="Y99" s="5"/>
      <c r="Z99" s="5"/>
      <c r="BE99" s="13"/>
    </row>
    <row r="100" spans="1:77" ht="15" customHeight="1" x14ac:dyDescent="0.25">
      <c r="A100" s="84"/>
      <c r="B100" s="10"/>
      <c r="C100" s="11"/>
      <c r="D100" s="11"/>
      <c r="E100" s="11"/>
      <c r="F100" s="11"/>
      <c r="G100" s="11"/>
      <c r="H100" s="11"/>
      <c r="I100" s="11"/>
      <c r="J100" s="11"/>
      <c r="K100" s="11"/>
      <c r="L100" s="11"/>
      <c r="M100" s="11"/>
      <c r="N100" s="11"/>
      <c r="O100" s="11"/>
      <c r="P100" s="11"/>
      <c r="Q100" s="11"/>
      <c r="R100" s="11"/>
      <c r="S100" s="11"/>
      <c r="T100" s="5"/>
      <c r="U100" s="4"/>
      <c r="V100" s="4"/>
      <c r="W100" s="4"/>
      <c r="X100" s="5"/>
      <c r="Y100" s="5"/>
      <c r="Z100" s="5"/>
      <c r="BE100" s="13"/>
      <c r="BJ100" s="85"/>
    </row>
    <row r="101" spans="1:77" ht="15" customHeight="1" x14ac:dyDescent="0.25">
      <c r="A101" s="4"/>
      <c r="B101" s="10"/>
      <c r="C101" s="11"/>
      <c r="D101" s="11"/>
      <c r="E101" s="11"/>
      <c r="F101" s="11"/>
      <c r="G101" s="11"/>
      <c r="H101" s="11"/>
      <c r="I101" s="11"/>
      <c r="J101" s="11"/>
      <c r="K101" s="11"/>
      <c r="L101" s="11"/>
      <c r="M101" s="11"/>
      <c r="N101" s="11"/>
      <c r="O101" s="11"/>
      <c r="P101" s="11"/>
      <c r="Q101" s="11"/>
      <c r="R101" s="11"/>
      <c r="S101" s="11"/>
      <c r="T101" s="5"/>
      <c r="U101" s="4"/>
      <c r="V101" s="4"/>
      <c r="W101" s="4"/>
      <c r="X101" s="5"/>
      <c r="Y101" s="5"/>
      <c r="Z101" s="5"/>
      <c r="BE101" s="13"/>
      <c r="BI101" s="13"/>
      <c r="BJ101" s="13"/>
      <c r="BK101" s="13"/>
      <c r="BL101" s="13"/>
      <c r="BM101" s="13"/>
      <c r="BN101" s="13"/>
      <c r="BO101" s="13"/>
      <c r="BP101" s="13"/>
      <c r="BQ101" s="13"/>
      <c r="BR101" s="13"/>
      <c r="BS101" s="13"/>
      <c r="BT101" s="13"/>
      <c r="BU101" s="13"/>
      <c r="BV101" s="13"/>
      <c r="BW101" s="13"/>
      <c r="BX101" s="13"/>
      <c r="BY101" s="13"/>
    </row>
    <row r="102" spans="1:77" ht="15" customHeight="1" x14ac:dyDescent="0.25">
      <c r="A102" s="4"/>
      <c r="B102" s="10"/>
      <c r="C102" s="11"/>
      <c r="D102" s="11"/>
      <c r="E102" s="11"/>
      <c r="F102" s="11"/>
      <c r="G102" s="11"/>
      <c r="H102" s="11"/>
      <c r="I102" s="11"/>
      <c r="J102" s="11"/>
      <c r="K102" s="11"/>
      <c r="L102" s="11"/>
      <c r="M102" s="11"/>
      <c r="N102" s="11"/>
      <c r="O102" s="11"/>
      <c r="P102" s="11"/>
      <c r="Q102" s="11"/>
      <c r="R102" s="11"/>
      <c r="S102" s="11"/>
      <c r="T102" s="5"/>
      <c r="U102" s="4"/>
      <c r="V102" s="4"/>
      <c r="W102" s="4"/>
      <c r="X102" s="5"/>
      <c r="Y102" s="5"/>
      <c r="Z102" s="5"/>
      <c r="BE102" s="13">
        <f>IF($L$6=1930,$I$14*0,0)</f>
        <v>0</v>
      </c>
      <c r="BF102" s="13">
        <f>IF($L$6=1930,0,0)</f>
        <v>0</v>
      </c>
      <c r="BI102" s="13"/>
      <c r="BJ102" s="51"/>
      <c r="BK102" s="51"/>
      <c r="BL102" s="51"/>
      <c r="BM102" s="51"/>
      <c r="BN102" s="51"/>
      <c r="BO102" s="51"/>
      <c r="BP102" s="51"/>
      <c r="BQ102" s="51"/>
      <c r="BR102" s="51"/>
      <c r="BS102" s="51"/>
      <c r="BT102" s="51"/>
      <c r="BU102" s="51"/>
      <c r="BV102" s="13"/>
      <c r="BW102" s="13"/>
      <c r="BX102" s="13"/>
      <c r="BY102" s="13"/>
    </row>
    <row r="103" spans="1:77" ht="15" customHeight="1" x14ac:dyDescent="0.25">
      <c r="A103" s="4"/>
      <c r="B103" s="10"/>
      <c r="C103" s="11"/>
      <c r="D103" s="11"/>
      <c r="E103" s="11"/>
      <c r="F103" s="11"/>
      <c r="G103" s="11"/>
      <c r="H103" s="11"/>
      <c r="I103" s="11"/>
      <c r="J103" s="11"/>
      <c r="K103" s="11"/>
      <c r="L103" s="11"/>
      <c r="M103" s="11"/>
      <c r="N103" s="11"/>
      <c r="O103" s="11"/>
      <c r="P103" s="11"/>
      <c r="Q103" s="11"/>
      <c r="R103" s="11"/>
      <c r="S103" s="11"/>
      <c r="T103" s="5"/>
      <c r="U103" s="4"/>
      <c r="V103" s="4"/>
      <c r="W103" s="4"/>
      <c r="X103" s="5"/>
      <c r="Y103" s="5"/>
      <c r="Z103" s="5"/>
      <c r="BE103" s="13">
        <f>IF($L$6=1931,$I$14*0,0)</f>
        <v>0</v>
      </c>
      <c r="BF103" s="13">
        <f>IF($L$6=1931,0,0)</f>
        <v>0</v>
      </c>
      <c r="BI103" s="13"/>
      <c r="BJ103" s="51"/>
      <c r="BK103" s="51"/>
      <c r="BL103" s="51"/>
      <c r="BM103" s="51"/>
      <c r="BN103" s="51"/>
      <c r="BO103" s="51"/>
      <c r="BP103" s="51"/>
      <c r="BQ103" s="51"/>
      <c r="BR103" s="51"/>
      <c r="BS103" s="51"/>
      <c r="BT103" s="51"/>
      <c r="BU103" s="51"/>
      <c r="BV103" s="13"/>
      <c r="BW103" s="13"/>
      <c r="BX103" s="13"/>
      <c r="BY103" s="13"/>
    </row>
    <row r="104" spans="1:77" ht="15" customHeight="1" x14ac:dyDescent="0.25">
      <c r="A104" s="4"/>
      <c r="B104" s="10"/>
      <c r="C104" s="11"/>
      <c r="D104" s="11"/>
      <c r="E104" s="11"/>
      <c r="F104" s="11"/>
      <c r="G104" s="11"/>
      <c r="H104" s="11"/>
      <c r="I104" s="11"/>
      <c r="J104" s="11"/>
      <c r="K104" s="11"/>
      <c r="L104" s="11"/>
      <c r="M104" s="11"/>
      <c r="N104" s="11"/>
      <c r="O104" s="11"/>
      <c r="P104" s="11"/>
      <c r="Q104" s="11"/>
      <c r="R104" s="11"/>
      <c r="S104" s="11"/>
      <c r="T104" s="5"/>
      <c r="U104" s="4"/>
      <c r="V104" s="4"/>
      <c r="W104" s="4"/>
      <c r="X104" s="5"/>
      <c r="Y104" s="5"/>
      <c r="Z104" s="5"/>
      <c r="BE104" s="13">
        <f>IF($L$6=1932,$I$14*0,0)</f>
        <v>0</v>
      </c>
      <c r="BF104" s="13">
        <f>IF($L$6=1932,0,0)</f>
        <v>0</v>
      </c>
      <c r="BI104" s="13"/>
      <c r="BJ104" s="13"/>
      <c r="BK104" s="13"/>
      <c r="BL104" s="13"/>
      <c r="BM104" s="13"/>
      <c r="BN104" s="13"/>
      <c r="BO104" s="13"/>
      <c r="BP104" s="13"/>
      <c r="BQ104" s="13"/>
      <c r="BR104" s="13"/>
      <c r="BS104" s="13"/>
      <c r="BT104" s="13"/>
      <c r="BU104" s="13"/>
      <c r="BV104" s="13"/>
      <c r="BW104" s="13"/>
      <c r="BX104" s="13"/>
      <c r="BY104" s="13"/>
    </row>
    <row r="105" spans="1:77" ht="15" customHeight="1" x14ac:dyDescent="0.25">
      <c r="A105" s="4"/>
      <c r="B105" s="10"/>
      <c r="C105" s="11"/>
      <c r="D105" s="11"/>
      <c r="E105" s="11"/>
      <c r="F105" s="11"/>
      <c r="G105" s="11"/>
      <c r="H105" s="11"/>
      <c r="I105" s="11"/>
      <c r="J105" s="11"/>
      <c r="K105" s="11"/>
      <c r="L105" s="11"/>
      <c r="M105" s="11"/>
      <c r="N105" s="11"/>
      <c r="O105" s="11"/>
      <c r="P105" s="11"/>
      <c r="Q105" s="11"/>
      <c r="R105" s="11"/>
      <c r="S105" s="11"/>
      <c r="T105" s="5"/>
      <c r="U105" s="5"/>
      <c r="V105" s="5"/>
      <c r="W105" s="5"/>
      <c r="X105" s="5"/>
      <c r="Y105" s="5"/>
      <c r="Z105" s="5"/>
      <c r="BE105" s="13">
        <f>IF($L$6=1933,$I$14*0,0)</f>
        <v>0</v>
      </c>
      <c r="BF105" s="13">
        <f>IF($L$6=1933,0,0)</f>
        <v>0</v>
      </c>
      <c r="BI105" s="13"/>
      <c r="BJ105" s="13"/>
      <c r="BK105" s="13"/>
      <c r="BL105" s="13"/>
      <c r="BM105" s="13"/>
      <c r="BN105" s="13"/>
      <c r="BO105" s="13"/>
      <c r="BP105" s="13"/>
      <c r="BQ105" s="13"/>
      <c r="BR105" s="13"/>
      <c r="BS105" s="13"/>
      <c r="BT105" s="13"/>
      <c r="BU105" s="13"/>
      <c r="BV105" s="13"/>
      <c r="BW105" s="13"/>
      <c r="BX105" s="13"/>
      <c r="BY105" s="13"/>
    </row>
    <row r="106" spans="1:77" ht="15" customHeight="1" x14ac:dyDescent="0.25">
      <c r="A106" s="4"/>
      <c r="B106" s="10"/>
      <c r="C106" s="11"/>
      <c r="D106" s="11"/>
      <c r="E106" s="11"/>
      <c r="F106" s="11"/>
      <c r="G106" s="11"/>
      <c r="H106" s="11"/>
      <c r="I106" s="11"/>
      <c r="J106" s="11"/>
      <c r="K106" s="11"/>
      <c r="L106" s="11"/>
      <c r="M106" s="11"/>
      <c r="N106" s="11"/>
      <c r="O106" s="11"/>
      <c r="P106" s="11"/>
      <c r="Q106" s="11"/>
      <c r="R106" s="11"/>
      <c r="S106" s="11"/>
      <c r="T106" s="5"/>
      <c r="U106" s="5"/>
      <c r="V106" s="5"/>
      <c r="W106" s="5"/>
      <c r="X106" s="5"/>
      <c r="Y106" s="5"/>
      <c r="Z106" s="5"/>
      <c r="BE106" s="13">
        <f>IF($L$6=1934,$I$14*0,0)</f>
        <v>0</v>
      </c>
      <c r="BF106" s="13">
        <f>IF($L$6=1934,0,0)</f>
        <v>0</v>
      </c>
      <c r="BI106" s="51"/>
      <c r="BJ106" s="51"/>
      <c r="BK106" s="13"/>
      <c r="BL106" s="13"/>
      <c r="BM106" s="13"/>
      <c r="BN106" s="13"/>
      <c r="BO106" s="13"/>
      <c r="BP106" s="13"/>
      <c r="BQ106" s="13"/>
      <c r="BR106" s="13"/>
      <c r="BS106" s="13"/>
      <c r="BT106" s="13"/>
      <c r="BU106" s="13"/>
      <c r="BV106" s="13"/>
      <c r="BW106" s="13"/>
      <c r="BX106" s="13"/>
      <c r="BY106" s="13"/>
    </row>
    <row r="107" spans="1:77" ht="15" customHeight="1" x14ac:dyDescent="0.25">
      <c r="A107" s="4"/>
      <c r="B107" s="86"/>
      <c r="C107" s="87"/>
      <c r="D107" s="87"/>
      <c r="E107" s="87"/>
      <c r="F107" s="87"/>
      <c r="G107" s="87"/>
      <c r="H107" s="87"/>
      <c r="I107" s="87"/>
      <c r="J107" s="87"/>
      <c r="K107" s="87"/>
      <c r="L107" s="87"/>
      <c r="M107" s="87"/>
      <c r="N107" s="88"/>
      <c r="O107" s="88"/>
      <c r="P107" s="88"/>
      <c r="Q107" s="88"/>
      <c r="R107" s="88"/>
      <c r="S107" s="88"/>
      <c r="T107" s="5"/>
      <c r="U107" s="5"/>
      <c r="V107" s="5"/>
      <c r="W107" s="5"/>
      <c r="X107" s="5"/>
      <c r="Y107" s="5"/>
      <c r="Z107" s="5"/>
      <c r="BE107" s="13">
        <f>IF($L$6=1935,$I$14*0,0)</f>
        <v>0</v>
      </c>
      <c r="BF107" s="13">
        <f>IF($L$6=1935,0,0)</f>
        <v>0</v>
      </c>
      <c r="BI107" s="51"/>
      <c r="BJ107" s="51"/>
      <c r="BK107" s="13"/>
      <c r="BL107" s="13"/>
      <c r="BM107" s="13"/>
      <c r="BN107" s="13"/>
      <c r="BO107" s="13"/>
      <c r="BP107" s="13"/>
      <c r="BQ107" s="13"/>
      <c r="BR107" s="13"/>
      <c r="BS107" s="13"/>
      <c r="BT107" s="13"/>
      <c r="BU107" s="13"/>
      <c r="BV107" s="13"/>
      <c r="BW107" s="13"/>
      <c r="BX107" s="13"/>
      <c r="BY107" s="13"/>
    </row>
    <row r="108" spans="1:77" ht="15" customHeight="1" x14ac:dyDescent="0.25">
      <c r="A108" s="4"/>
      <c r="B108" s="89"/>
      <c r="C108" s="11"/>
      <c r="D108" s="11"/>
      <c r="E108" s="11"/>
      <c r="F108" s="11"/>
      <c r="G108" s="11"/>
      <c r="H108" s="11"/>
      <c r="I108" s="11"/>
      <c r="J108" s="11"/>
      <c r="K108" s="11"/>
      <c r="L108" s="11"/>
      <c r="M108" s="11"/>
      <c r="N108" s="11"/>
      <c r="O108" s="11"/>
      <c r="P108" s="11"/>
      <c r="Q108" s="11"/>
      <c r="R108" s="11"/>
      <c r="S108" s="11"/>
      <c r="T108" s="5"/>
      <c r="U108" s="5"/>
      <c r="V108" s="5"/>
      <c r="W108" s="5"/>
      <c r="X108" s="5"/>
      <c r="Y108" s="5"/>
      <c r="Z108" s="5"/>
      <c r="BE108" s="13">
        <f>IF($L$6=1936,$I$14*0,0)</f>
        <v>0</v>
      </c>
      <c r="BF108" s="13">
        <f>IF($L$6=1936,0,0)</f>
        <v>0</v>
      </c>
      <c r="BI108" s="2"/>
      <c r="BJ108" s="2"/>
    </row>
    <row r="109" spans="1:77" ht="15" customHeight="1" x14ac:dyDescent="0.25">
      <c r="A109" s="4"/>
      <c r="B109" s="4"/>
      <c r="C109" s="4"/>
      <c r="D109" s="4"/>
      <c r="E109" s="4"/>
      <c r="F109" s="4"/>
      <c r="G109" s="4"/>
      <c r="H109" s="4"/>
      <c r="I109" s="4"/>
      <c r="J109" s="4"/>
      <c r="K109" s="4"/>
      <c r="L109" s="4"/>
      <c r="M109" s="4"/>
      <c r="N109" s="4"/>
      <c r="O109" s="4"/>
      <c r="P109" s="4"/>
      <c r="Q109" s="4"/>
      <c r="R109" s="4"/>
      <c r="S109" s="4"/>
      <c r="T109" s="5"/>
      <c r="U109" s="5"/>
      <c r="V109" s="5"/>
      <c r="W109" s="5"/>
      <c r="X109" s="5"/>
      <c r="Y109" s="5"/>
      <c r="Z109" s="5"/>
      <c r="BE109" s="13">
        <f>IF($L$6=1937,$I$14*0,0)</f>
        <v>0</v>
      </c>
      <c r="BF109" s="13">
        <f>IF($L$6=1937,0,0)</f>
        <v>0</v>
      </c>
      <c r="BI109" s="2"/>
      <c r="BJ109" s="2"/>
    </row>
    <row r="110" spans="1:77" ht="15" customHeight="1" x14ac:dyDescent="0.25">
      <c r="A110" s="4"/>
      <c r="B110" s="4"/>
      <c r="C110" s="4"/>
      <c r="D110" s="4"/>
      <c r="E110" s="4"/>
      <c r="F110" s="4"/>
      <c r="G110" s="4"/>
      <c r="H110" s="4"/>
      <c r="I110" s="4"/>
      <c r="J110" s="5"/>
      <c r="K110" s="5"/>
      <c r="L110" s="5"/>
      <c r="M110" s="5"/>
      <c r="N110" s="5"/>
      <c r="O110" s="5"/>
      <c r="P110" s="5"/>
      <c r="Q110" s="5"/>
      <c r="R110" s="5"/>
      <c r="S110" s="5"/>
      <c r="T110" s="5"/>
      <c r="U110" s="5"/>
      <c r="V110" s="5"/>
      <c r="W110" s="5"/>
      <c r="X110" s="5"/>
      <c r="Y110" s="5"/>
      <c r="Z110" s="5"/>
      <c r="BE110" s="13">
        <f>IF($L$6=1938,$I$14*0.1021,0)</f>
        <v>0</v>
      </c>
      <c r="BF110" s="13">
        <f>IF($L$6=1938,11,0)</f>
        <v>0</v>
      </c>
      <c r="BI110" s="2"/>
      <c r="BJ110" s="2"/>
    </row>
    <row r="111" spans="1:77" ht="15" customHeight="1" x14ac:dyDescent="0.25">
      <c r="A111" s="4"/>
      <c r="B111" s="10"/>
      <c r="C111" s="11"/>
      <c r="D111" s="11"/>
      <c r="E111" s="11"/>
      <c r="F111" s="11"/>
      <c r="G111" s="11"/>
      <c r="H111" s="11"/>
      <c r="I111" s="11"/>
      <c r="J111" s="11"/>
      <c r="K111" s="11"/>
      <c r="L111" s="11"/>
      <c r="M111" s="11"/>
      <c r="N111" s="11"/>
      <c r="O111" s="11"/>
      <c r="P111" s="5"/>
      <c r="Q111" s="5"/>
      <c r="R111" s="5"/>
      <c r="S111" s="5"/>
      <c r="T111" s="5"/>
      <c r="U111" s="5"/>
      <c r="V111" s="5"/>
      <c r="W111" s="5"/>
      <c r="X111" s="5"/>
      <c r="Y111" s="5"/>
      <c r="Z111" s="5"/>
      <c r="BE111" s="13">
        <f>IF($L$6=1939,$I$14*0.1021,0)</f>
        <v>0</v>
      </c>
      <c r="BF111" s="13">
        <f>IF($L$6=1939,11,0)</f>
        <v>0</v>
      </c>
      <c r="BI111" s="2"/>
      <c r="BJ111" s="2"/>
      <c r="BL111" s="90"/>
    </row>
    <row r="112" spans="1:77" ht="15" customHeight="1" x14ac:dyDescent="0.25">
      <c r="A112" s="4"/>
      <c r="B112" s="10"/>
      <c r="C112" s="11"/>
      <c r="D112" s="11"/>
      <c r="E112" s="11"/>
      <c r="F112" s="11"/>
      <c r="G112" s="11"/>
      <c r="H112" s="11"/>
      <c r="I112" s="11"/>
      <c r="J112" s="11"/>
      <c r="K112" s="11"/>
      <c r="L112" s="11"/>
      <c r="M112" s="11"/>
      <c r="N112" s="11"/>
      <c r="O112" s="11"/>
      <c r="P112" s="5"/>
      <c r="Q112" s="5"/>
      <c r="R112" s="5"/>
      <c r="S112" s="5"/>
      <c r="T112" s="5"/>
      <c r="U112" s="5"/>
      <c r="V112" s="5"/>
      <c r="W112" s="5"/>
      <c r="X112" s="5"/>
      <c r="Y112" s="5"/>
      <c r="Z112" s="5"/>
      <c r="BE112" s="13">
        <f>IF($L$6=1940,$I$14*0.1021,0)</f>
        <v>0</v>
      </c>
      <c r="BF112" s="13">
        <f>IF($L$6=1940,11,0)</f>
        <v>0</v>
      </c>
      <c r="BI112" s="2"/>
      <c r="BJ112" s="2"/>
    </row>
    <row r="113" spans="1:62" ht="15" customHeight="1" x14ac:dyDescent="0.25">
      <c r="A113" s="4"/>
      <c r="B113" s="4"/>
      <c r="C113" s="4"/>
      <c r="D113" s="4"/>
      <c r="E113" s="4"/>
      <c r="F113" s="4"/>
      <c r="G113" s="4"/>
      <c r="H113" s="4"/>
      <c r="I113" s="4"/>
      <c r="J113" s="5"/>
      <c r="K113" s="5"/>
      <c r="L113" s="5"/>
      <c r="M113" s="5"/>
      <c r="N113" s="5"/>
      <c r="O113" s="5"/>
      <c r="P113" s="5"/>
      <c r="Q113" s="5"/>
      <c r="R113" s="5"/>
      <c r="S113" s="5"/>
      <c r="T113" s="5"/>
      <c r="U113" s="5"/>
      <c r="V113" s="5"/>
      <c r="W113" s="5"/>
      <c r="X113" s="5"/>
      <c r="Y113" s="5"/>
      <c r="Z113" s="5"/>
      <c r="BE113" s="13">
        <f>IF($L$6=1941,$I$14*0.1021,0)</f>
        <v>0</v>
      </c>
      <c r="BF113" s="13">
        <f>IF($L$6=1941,11,0)</f>
        <v>0</v>
      </c>
      <c r="BI113" s="2"/>
      <c r="BJ113" s="2"/>
    </row>
    <row r="114" spans="1:62" ht="15" customHeight="1" x14ac:dyDescent="0.25">
      <c r="A114" s="4"/>
      <c r="B114" s="4"/>
      <c r="C114" s="4"/>
      <c r="D114" s="4"/>
      <c r="E114" s="4"/>
      <c r="F114" s="4"/>
      <c r="G114" s="4"/>
      <c r="H114" s="4"/>
      <c r="I114" s="4"/>
      <c r="J114" s="5"/>
      <c r="K114" s="5"/>
      <c r="L114" s="5"/>
      <c r="M114" s="5"/>
      <c r="N114" s="5"/>
      <c r="O114" s="5"/>
      <c r="P114" s="5"/>
      <c r="Q114" s="5"/>
      <c r="R114" s="5"/>
      <c r="S114" s="5"/>
      <c r="T114" s="5"/>
      <c r="U114" s="5"/>
      <c r="V114" s="5"/>
      <c r="W114" s="5"/>
      <c r="X114" s="5"/>
      <c r="Y114" s="5"/>
      <c r="Z114" s="5"/>
      <c r="BE114" s="13">
        <f>IF($L$6=1942,$I$14*0.1021,0)</f>
        <v>0</v>
      </c>
      <c r="BF114" s="13">
        <f>IF($L$6=1942,11,0)</f>
        <v>0</v>
      </c>
      <c r="BI114" s="2"/>
      <c r="BJ114" s="2"/>
    </row>
    <row r="115" spans="1:62" ht="15" customHeight="1" x14ac:dyDescent="0.25">
      <c r="A115" s="4"/>
      <c r="B115" s="4"/>
      <c r="C115" s="4"/>
      <c r="D115" s="4"/>
      <c r="E115" s="4"/>
      <c r="F115" s="4"/>
      <c r="G115" s="4"/>
      <c r="H115" s="4"/>
      <c r="I115" s="4"/>
      <c r="J115" s="5"/>
      <c r="K115" s="5"/>
      <c r="L115" s="5"/>
      <c r="M115" s="5"/>
      <c r="N115" s="5"/>
      <c r="O115" s="5"/>
      <c r="P115" s="5"/>
      <c r="Q115" s="5"/>
      <c r="R115" s="5"/>
      <c r="S115" s="5"/>
      <c r="T115" s="5"/>
      <c r="U115" s="5"/>
      <c r="V115" s="5"/>
      <c r="W115" s="5"/>
      <c r="X115" s="5"/>
      <c r="Y115" s="5"/>
      <c r="Z115" s="5"/>
      <c r="BE115" s="13">
        <f>IF($L$6=1943,$I$14*0.1021,0)</f>
        <v>0</v>
      </c>
      <c r="BF115" s="13">
        <f>IF($L$6=1943,11,0)</f>
        <v>0</v>
      </c>
      <c r="BI115" s="2"/>
      <c r="BJ115" s="2"/>
    </row>
    <row r="116" spans="1:62" ht="15" customHeight="1" x14ac:dyDescent="0.25">
      <c r="A116" s="4"/>
      <c r="B116" s="4"/>
      <c r="C116" s="4"/>
      <c r="D116" s="4"/>
      <c r="E116" s="4"/>
      <c r="F116" s="4"/>
      <c r="G116" s="4"/>
      <c r="H116" s="4"/>
      <c r="I116" s="4"/>
      <c r="J116" s="5"/>
      <c r="K116" s="5"/>
      <c r="L116" s="5"/>
      <c r="M116" s="5"/>
      <c r="N116" s="5"/>
      <c r="O116" s="5"/>
      <c r="P116" s="5"/>
      <c r="Q116" s="5"/>
      <c r="R116" s="5"/>
      <c r="S116" s="5"/>
      <c r="T116" s="5"/>
      <c r="U116" s="5"/>
      <c r="V116" s="5"/>
      <c r="W116" s="5"/>
      <c r="X116" s="5"/>
      <c r="Y116" s="5"/>
      <c r="Z116" s="5"/>
      <c r="BE116" s="13">
        <f>IF($L$6=1944,$I$14*0.1021,0)</f>
        <v>0</v>
      </c>
      <c r="BF116" s="13">
        <f>IF($L$6=1944,11,0)</f>
        <v>0</v>
      </c>
      <c r="BI116" s="2"/>
      <c r="BJ116" s="2"/>
    </row>
    <row r="117" spans="1:62" ht="15" customHeight="1" x14ac:dyDescent="0.25">
      <c r="A117" s="4"/>
      <c r="B117" s="4"/>
      <c r="C117" s="4"/>
      <c r="D117" s="4"/>
      <c r="E117" s="4"/>
      <c r="F117" s="4"/>
      <c r="G117" s="4"/>
      <c r="H117" s="4"/>
      <c r="I117" s="4"/>
      <c r="J117" s="5"/>
      <c r="K117" s="5"/>
      <c r="L117" s="5"/>
      <c r="M117" s="5"/>
      <c r="N117" s="5"/>
      <c r="O117" s="5"/>
      <c r="P117" s="5"/>
      <c r="Q117" s="5"/>
      <c r="R117" s="5"/>
      <c r="S117" s="5"/>
      <c r="T117" s="5"/>
      <c r="U117" s="5"/>
      <c r="V117" s="5"/>
      <c r="W117" s="5"/>
      <c r="X117" s="5"/>
      <c r="Y117" s="5"/>
      <c r="Z117" s="5"/>
      <c r="BE117" s="13">
        <f>IF($L$6=1945,$I$14*0.1021,0)</f>
        <v>0</v>
      </c>
      <c r="BF117" s="13">
        <f>IF($L$6=1945,11,0)</f>
        <v>0</v>
      </c>
      <c r="BI117" s="2"/>
      <c r="BJ117" s="2"/>
    </row>
    <row r="118" spans="1:62" ht="15" customHeight="1" x14ac:dyDescent="0.25">
      <c r="A118" s="4"/>
      <c r="B118" s="4"/>
      <c r="C118" s="4"/>
      <c r="D118" s="4"/>
      <c r="E118" s="4"/>
      <c r="F118" s="4"/>
      <c r="G118" s="4"/>
      <c r="H118" s="4"/>
      <c r="I118" s="4"/>
      <c r="J118" s="5"/>
      <c r="K118" s="5"/>
      <c r="L118" s="5"/>
      <c r="M118" s="5"/>
      <c r="N118" s="5"/>
      <c r="O118" s="5"/>
      <c r="P118" s="5"/>
      <c r="Q118" s="5"/>
      <c r="R118" s="5"/>
      <c r="S118" s="5"/>
      <c r="T118" s="5"/>
      <c r="U118" s="5"/>
      <c r="V118" s="5"/>
      <c r="W118" s="5"/>
      <c r="X118" s="5"/>
      <c r="Y118" s="5"/>
      <c r="Z118" s="5"/>
      <c r="BE118" s="13">
        <f>IF($L$6=1946,$I$14*0.1021,0)</f>
        <v>0</v>
      </c>
      <c r="BF118" s="13">
        <f>IF($L$6=1946,11,0)</f>
        <v>0</v>
      </c>
    </row>
    <row r="119" spans="1:62" ht="15" customHeight="1" x14ac:dyDescent="0.25">
      <c r="A119" s="4"/>
      <c r="B119" s="4"/>
      <c r="C119" s="4"/>
      <c r="D119" s="4"/>
      <c r="E119" s="4"/>
      <c r="F119" s="4"/>
      <c r="G119" s="4"/>
      <c r="H119" s="4"/>
      <c r="I119" s="4"/>
      <c r="J119" s="5"/>
      <c r="K119" s="5"/>
      <c r="L119" s="5"/>
      <c r="M119" s="5"/>
      <c r="N119" s="5"/>
      <c r="O119" s="5"/>
      <c r="P119" s="5"/>
      <c r="Q119" s="5"/>
      <c r="R119" s="5"/>
      <c r="S119" s="5"/>
      <c r="T119" s="5"/>
      <c r="U119" s="5"/>
      <c r="V119" s="5"/>
      <c r="W119" s="5"/>
      <c r="X119" s="5"/>
      <c r="Y119" s="5"/>
      <c r="Z119" s="5"/>
      <c r="BE119" s="13">
        <f>IF($L$6=1947,$I$14*0.1021,0)</f>
        <v>0</v>
      </c>
      <c r="BF119" s="13">
        <f>IF($L$6=1947,11,0)</f>
        <v>0</v>
      </c>
      <c r="BJ119" s="90"/>
    </row>
    <row r="120" spans="1:62" ht="15" customHeight="1" x14ac:dyDescent="0.25">
      <c r="A120" s="4"/>
      <c r="B120" s="4"/>
      <c r="C120" s="4"/>
      <c r="D120" s="4"/>
      <c r="E120" s="4"/>
      <c r="F120" s="4"/>
      <c r="G120" s="4"/>
      <c r="H120" s="4"/>
      <c r="I120" s="4"/>
      <c r="J120" s="5"/>
      <c r="K120" s="5"/>
      <c r="L120" s="5"/>
      <c r="M120" s="5"/>
      <c r="N120" s="5"/>
      <c r="O120" s="5"/>
      <c r="P120" s="5"/>
      <c r="Q120" s="5"/>
      <c r="R120" s="5"/>
      <c r="S120" s="5"/>
      <c r="T120" s="5"/>
      <c r="U120" s="5"/>
      <c r="V120" s="5"/>
      <c r="W120" s="5"/>
      <c r="X120" s="5"/>
      <c r="Y120" s="5"/>
      <c r="Z120" s="5"/>
      <c r="BE120" s="13">
        <f>IF($L$6=1948,$I$14*0.1021,0)</f>
        <v>0</v>
      </c>
      <c r="BF120" s="13">
        <f>IF($L$6=1948,11,0)</f>
        <v>0</v>
      </c>
    </row>
    <row r="121" spans="1:62" ht="15" customHeight="1" x14ac:dyDescent="0.25">
      <c r="A121" s="4"/>
      <c r="B121" s="4"/>
      <c r="C121" s="4"/>
      <c r="D121" s="4"/>
      <c r="E121" s="4"/>
      <c r="F121" s="4"/>
      <c r="G121" s="4"/>
      <c r="H121" s="4"/>
      <c r="I121" s="4"/>
      <c r="J121" s="5"/>
      <c r="K121" s="5"/>
      <c r="L121" s="5"/>
      <c r="M121" s="5"/>
      <c r="N121" s="5"/>
      <c r="O121" s="5"/>
      <c r="P121" s="5"/>
      <c r="Q121" s="5"/>
      <c r="R121" s="5"/>
      <c r="S121" s="5"/>
      <c r="T121" s="5"/>
      <c r="U121" s="5"/>
      <c r="V121" s="5"/>
      <c r="W121" s="5"/>
      <c r="X121" s="5"/>
      <c r="Y121" s="5"/>
      <c r="Z121" s="5"/>
      <c r="BE121" s="13">
        <f>IF($L$6=1949,$I$14*0.1021,0)</f>
        <v>0</v>
      </c>
      <c r="BF121" s="13">
        <f>IF($L$6=1949,11,0)</f>
        <v>0</v>
      </c>
    </row>
    <row r="122" spans="1:62" ht="15" customHeight="1" x14ac:dyDescent="0.25">
      <c r="A122" s="4"/>
      <c r="B122" s="4"/>
      <c r="C122" s="4"/>
      <c r="D122" s="4"/>
      <c r="E122" s="4"/>
      <c r="F122" s="4"/>
      <c r="G122" s="4"/>
      <c r="H122" s="4"/>
      <c r="I122" s="4"/>
      <c r="J122" s="5"/>
      <c r="K122" s="5"/>
      <c r="L122" s="5"/>
      <c r="M122" s="5"/>
      <c r="N122" s="5"/>
      <c r="O122" s="5"/>
      <c r="P122" s="5"/>
      <c r="Q122" s="5"/>
      <c r="R122" s="5"/>
      <c r="S122" s="5"/>
      <c r="T122" s="5"/>
      <c r="U122" s="5"/>
      <c r="V122" s="5"/>
      <c r="W122" s="5"/>
      <c r="X122" s="5"/>
      <c r="Y122" s="5"/>
      <c r="Z122" s="5"/>
      <c r="BE122" s="13">
        <f>IF($L$6=1950,$I$14*0.1021,0)</f>
        <v>0</v>
      </c>
      <c r="BF122" s="13">
        <f>IF($L$6=1950,11,0)</f>
        <v>0</v>
      </c>
    </row>
    <row r="123" spans="1:62" ht="15" customHeight="1" x14ac:dyDescent="0.25">
      <c r="A123" s="4"/>
      <c r="B123" s="4"/>
      <c r="C123" s="4"/>
      <c r="D123" s="4"/>
      <c r="E123" s="4"/>
      <c r="F123" s="4"/>
      <c r="G123" s="4"/>
      <c r="H123" s="4"/>
      <c r="I123" s="4"/>
      <c r="J123" s="5"/>
      <c r="K123" s="5"/>
      <c r="L123" s="5"/>
      <c r="M123" s="5"/>
      <c r="N123" s="5"/>
      <c r="O123" s="5"/>
      <c r="P123" s="5"/>
      <c r="Q123" s="5"/>
      <c r="R123" s="5"/>
      <c r="S123" s="5"/>
      <c r="T123" s="5"/>
      <c r="U123" s="5"/>
      <c r="V123" s="5"/>
      <c r="W123" s="5"/>
      <c r="X123" s="5"/>
      <c r="Y123" s="5"/>
      <c r="Z123" s="5"/>
      <c r="BE123" s="13">
        <f>IF($L$6=1951,$I$14*0.1021,0)</f>
        <v>0</v>
      </c>
      <c r="BF123" s="13">
        <f>IF($L$6=1951,11,0)</f>
        <v>0</v>
      </c>
    </row>
    <row r="124" spans="1:62" ht="15" customHeight="1" x14ac:dyDescent="0.25">
      <c r="A124" s="4"/>
      <c r="B124" s="4"/>
      <c r="C124" s="4"/>
      <c r="D124" s="4"/>
      <c r="E124" s="4"/>
      <c r="F124" s="4"/>
      <c r="G124" s="4"/>
      <c r="H124" s="4"/>
      <c r="I124" s="4"/>
      <c r="J124" s="5"/>
      <c r="K124" s="5"/>
      <c r="L124" s="5"/>
      <c r="M124" s="5"/>
      <c r="N124" s="5"/>
      <c r="O124" s="5"/>
      <c r="P124" s="5"/>
      <c r="Q124" s="5"/>
      <c r="R124" s="5"/>
      <c r="S124" s="5"/>
      <c r="T124" s="5"/>
      <c r="U124" s="5"/>
      <c r="V124" s="5"/>
      <c r="W124" s="5"/>
      <c r="X124" s="5"/>
      <c r="Y124" s="5"/>
      <c r="Z124" s="5"/>
      <c r="BE124" s="13">
        <f>IF($L$6=1952,$I$14*0.1021,0)</f>
        <v>0</v>
      </c>
      <c r="BF124" s="13">
        <f>IF($L$6=1952,11,0)</f>
        <v>0</v>
      </c>
    </row>
    <row r="125" spans="1:62" ht="15" customHeight="1" x14ac:dyDescent="0.25">
      <c r="A125" s="4"/>
      <c r="B125" s="4"/>
      <c r="C125" s="4"/>
      <c r="D125" s="4"/>
      <c r="E125" s="4"/>
      <c r="F125" s="4"/>
      <c r="G125" s="4"/>
      <c r="H125" s="4"/>
      <c r="I125" s="4"/>
      <c r="J125" s="5"/>
      <c r="K125" s="5"/>
      <c r="L125" s="5"/>
      <c r="M125" s="5"/>
      <c r="N125" s="5"/>
      <c r="O125" s="5"/>
      <c r="P125" s="5"/>
      <c r="Q125" s="5"/>
      <c r="R125" s="5"/>
      <c r="S125" s="5"/>
      <c r="T125" s="5"/>
      <c r="U125" s="5"/>
      <c r="V125" s="5"/>
      <c r="W125" s="5"/>
      <c r="X125" s="5"/>
      <c r="Y125" s="5"/>
      <c r="Z125" s="5"/>
      <c r="BE125" s="13">
        <f>IF($L$6=1953,$I$14*0.1021,0)</f>
        <v>0</v>
      </c>
      <c r="BF125" s="13">
        <f>IF($L$6=1953,11,0)</f>
        <v>0</v>
      </c>
    </row>
    <row r="126" spans="1:62" ht="15" customHeight="1" x14ac:dyDescent="0.25">
      <c r="A126" s="4"/>
      <c r="B126" s="4"/>
      <c r="C126" s="4"/>
      <c r="D126" s="4"/>
      <c r="E126" s="4"/>
      <c r="F126" s="4"/>
      <c r="G126" s="4"/>
      <c r="H126" s="4"/>
      <c r="I126" s="4"/>
      <c r="J126" s="5"/>
      <c r="K126" s="5"/>
      <c r="L126" s="5"/>
      <c r="M126" s="5"/>
      <c r="N126" s="5"/>
      <c r="O126" s="5"/>
      <c r="P126" s="5"/>
      <c r="Q126" s="5"/>
      <c r="R126" s="5"/>
      <c r="S126" s="5"/>
      <c r="T126" s="5"/>
      <c r="U126" s="5"/>
      <c r="V126" s="5"/>
      <c r="W126" s="5"/>
      <c r="X126" s="5"/>
      <c r="Y126" s="5"/>
      <c r="Z126" s="5"/>
      <c r="BE126" s="13">
        <f>IF($L$6=1954,$I$14*0.1021,0)</f>
        <v>0</v>
      </c>
      <c r="BF126" s="13">
        <f>IF($L$6=1954,11,0)</f>
        <v>0</v>
      </c>
    </row>
    <row r="127" spans="1:62" ht="15" customHeight="1" x14ac:dyDescent="0.25">
      <c r="A127" s="4"/>
      <c r="B127" s="4"/>
      <c r="C127" s="4"/>
      <c r="D127" s="4"/>
      <c r="E127" s="4"/>
      <c r="F127" s="4"/>
      <c r="G127" s="4"/>
      <c r="H127" s="4"/>
      <c r="I127" s="4"/>
      <c r="J127" s="5"/>
      <c r="K127" s="5"/>
      <c r="L127" s="5"/>
      <c r="M127" s="5"/>
      <c r="N127" s="5"/>
      <c r="O127" s="5"/>
      <c r="P127" s="5"/>
      <c r="Q127" s="5"/>
      <c r="R127" s="5"/>
      <c r="S127" s="5"/>
      <c r="T127" s="5"/>
      <c r="U127" s="5"/>
      <c r="V127" s="5"/>
      <c r="W127" s="5"/>
      <c r="X127" s="5"/>
      <c r="Y127" s="5"/>
      <c r="Z127" s="5"/>
      <c r="BE127" s="13">
        <f>IF($L$6=1955,$I$14*0.1021,0)</f>
        <v>0</v>
      </c>
      <c r="BF127" s="13">
        <f>IF($L$6=1955,11,0)</f>
        <v>0</v>
      </c>
    </row>
    <row r="128" spans="1:62" ht="15" customHeight="1" x14ac:dyDescent="0.25">
      <c r="A128" s="23"/>
      <c r="B128" s="23"/>
      <c r="C128" s="23"/>
      <c r="D128" s="23"/>
      <c r="E128" s="23"/>
      <c r="F128" s="23"/>
      <c r="G128" s="23"/>
      <c r="H128" s="23"/>
      <c r="I128" s="23"/>
      <c r="J128" s="24"/>
      <c r="K128" s="24"/>
      <c r="L128" s="24"/>
      <c r="M128" s="24"/>
      <c r="N128" s="24"/>
      <c r="O128" s="24"/>
      <c r="P128" s="24"/>
      <c r="Q128" s="24"/>
      <c r="R128" s="24"/>
      <c r="S128" s="24"/>
      <c r="T128" s="24"/>
      <c r="BE128" s="13">
        <f>IF($L$6=1956,$I$14*0.1021,0)</f>
        <v>0</v>
      </c>
      <c r="BF128" s="13">
        <f>IF($L$6=1956,11,0)</f>
        <v>0</v>
      </c>
    </row>
    <row r="129" spans="1:58" ht="15" customHeight="1" x14ac:dyDescent="0.25">
      <c r="A129" s="23"/>
      <c r="B129" s="23"/>
      <c r="C129" s="23"/>
      <c r="D129" s="23"/>
      <c r="E129" s="23"/>
      <c r="F129" s="23"/>
      <c r="G129" s="23"/>
      <c r="H129" s="23"/>
      <c r="I129" s="23"/>
      <c r="J129" s="24"/>
      <c r="K129" s="24"/>
      <c r="L129" s="24"/>
      <c r="M129" s="24"/>
      <c r="N129" s="24"/>
      <c r="O129" s="24"/>
      <c r="P129" s="24"/>
      <c r="Q129" s="24"/>
      <c r="R129" s="24"/>
      <c r="S129" s="24"/>
      <c r="T129" s="24"/>
      <c r="BE129" s="13">
        <f>IF($L$6=1957,$I$14*0.1021,0)</f>
        <v>0</v>
      </c>
      <c r="BF129" s="13">
        <f>IF($L$6=1957,11,0)</f>
        <v>0</v>
      </c>
    </row>
    <row r="130" spans="1:58" ht="15" customHeight="1" x14ac:dyDescent="0.25">
      <c r="A130" s="23"/>
      <c r="B130" s="23"/>
      <c r="C130" s="23"/>
      <c r="D130" s="23"/>
      <c r="E130" s="23"/>
      <c r="F130" s="23"/>
      <c r="G130" s="23"/>
      <c r="H130" s="23"/>
      <c r="I130" s="23"/>
      <c r="J130" s="24"/>
      <c r="K130" s="24"/>
      <c r="L130" s="24"/>
      <c r="M130" s="24"/>
      <c r="N130" s="24"/>
      <c r="O130" s="24"/>
      <c r="P130" s="24"/>
      <c r="Q130" s="24"/>
      <c r="R130" s="24"/>
      <c r="S130" s="24"/>
      <c r="T130" s="24"/>
      <c r="BE130" s="13">
        <f>IF($L$6=1958,$I$14*0.1021,0)</f>
        <v>0</v>
      </c>
      <c r="BF130" s="13">
        <f>IF($L$6=1958,11,0)</f>
        <v>0</v>
      </c>
    </row>
    <row r="131" spans="1:58" ht="15" customHeight="1" x14ac:dyDescent="0.25">
      <c r="A131" s="23"/>
      <c r="B131" s="23"/>
      <c r="C131" s="23"/>
      <c r="D131" s="23"/>
      <c r="E131" s="23"/>
      <c r="F131" s="23"/>
      <c r="G131" s="23"/>
      <c r="H131" s="23"/>
      <c r="I131" s="23"/>
      <c r="J131" s="24"/>
      <c r="K131" s="24"/>
      <c r="L131" s="24"/>
      <c r="M131" s="24"/>
      <c r="N131" s="24"/>
      <c r="O131" s="24"/>
      <c r="P131" s="24"/>
      <c r="Q131" s="24"/>
      <c r="R131" s="24"/>
      <c r="S131" s="24"/>
      <c r="T131" s="24"/>
      <c r="BE131" s="13">
        <f>IF($L$6=1959,$I$14*0.3142,0)</f>
        <v>0</v>
      </c>
      <c r="BF131" s="13">
        <f>IF($L$6=1959,4,0)</f>
        <v>0</v>
      </c>
    </row>
    <row r="132" spans="1:58" ht="15" customHeight="1" x14ac:dyDescent="0.25">
      <c r="A132" s="23"/>
      <c r="B132" s="23"/>
      <c r="C132" s="23"/>
      <c r="D132" s="23"/>
      <c r="E132" s="23"/>
      <c r="F132" s="23"/>
      <c r="G132" s="23"/>
      <c r="H132" s="23"/>
      <c r="I132" s="23"/>
      <c r="J132" s="91"/>
      <c r="K132" s="24"/>
      <c r="L132" s="24"/>
      <c r="M132" s="24"/>
      <c r="N132" s="24"/>
      <c r="O132" s="24"/>
      <c r="P132" s="24"/>
      <c r="Q132" s="24"/>
      <c r="R132" s="24"/>
      <c r="S132" s="24"/>
      <c r="T132" s="24"/>
      <c r="BE132" s="13">
        <f>IF($L$6=1960,$I$14*0.3142,0)</f>
        <v>0</v>
      </c>
      <c r="BF132" s="13">
        <f>IF($L$6=1960,4,0)</f>
        <v>0</v>
      </c>
    </row>
    <row r="133" spans="1:58" ht="15" customHeight="1" x14ac:dyDescent="0.25">
      <c r="A133" s="23"/>
      <c r="B133" s="23"/>
      <c r="C133" s="23"/>
      <c r="D133" s="23"/>
      <c r="E133" s="23"/>
      <c r="F133" s="23"/>
      <c r="G133" s="23"/>
      <c r="H133" s="23"/>
      <c r="I133" s="23"/>
      <c r="J133" s="24"/>
      <c r="K133" s="24"/>
      <c r="L133" s="24"/>
      <c r="M133" s="24"/>
      <c r="N133" s="24"/>
      <c r="O133" s="24"/>
      <c r="P133" s="24"/>
      <c r="Q133" s="24"/>
      <c r="R133" s="24"/>
      <c r="S133" s="24"/>
      <c r="T133" s="24"/>
      <c r="BE133" s="13">
        <f>IF($L$6=1961,$I$14*0.3142,0)</f>
        <v>0</v>
      </c>
      <c r="BF133" s="13">
        <f>IF($L$6=1961,4,0)</f>
        <v>0</v>
      </c>
    </row>
    <row r="134" spans="1:58" ht="15" customHeight="1" x14ac:dyDescent="0.25">
      <c r="A134" s="23"/>
      <c r="B134" s="23"/>
      <c r="C134" s="23"/>
      <c r="D134" s="23"/>
      <c r="E134" s="23"/>
      <c r="F134" s="23"/>
      <c r="G134" s="23"/>
      <c r="H134" s="23"/>
      <c r="I134" s="23"/>
      <c r="J134" s="91"/>
      <c r="K134" s="24"/>
      <c r="L134" s="24"/>
      <c r="M134" s="24"/>
      <c r="N134" s="24"/>
      <c r="O134" s="24"/>
      <c r="P134" s="24"/>
      <c r="Q134" s="24"/>
      <c r="R134" s="24"/>
      <c r="S134" s="24"/>
      <c r="T134" s="24"/>
      <c r="BE134" s="13">
        <f>IF($L$6=1962,$I$14*0.3142,0)</f>
        <v>0</v>
      </c>
      <c r="BF134" s="13">
        <f>IF($L$6=1962,4,0)</f>
        <v>0</v>
      </c>
    </row>
    <row r="135" spans="1:58" ht="15" customHeight="1" x14ac:dyDescent="0.25">
      <c r="A135" s="23"/>
      <c r="B135" s="23"/>
      <c r="C135" s="23"/>
      <c r="D135" s="23"/>
      <c r="E135" s="23"/>
      <c r="F135" s="23"/>
      <c r="G135" s="23"/>
      <c r="H135" s="23"/>
      <c r="I135" s="23"/>
      <c r="J135" s="24"/>
      <c r="K135" s="24"/>
      <c r="L135" s="24"/>
      <c r="M135" s="24"/>
      <c r="N135" s="24"/>
      <c r="O135" s="24"/>
      <c r="P135" s="24"/>
      <c r="Q135" s="24"/>
      <c r="R135" s="24"/>
      <c r="S135" s="24"/>
      <c r="T135" s="24"/>
      <c r="BE135" s="13">
        <f>IF($L$6=1963,$I$14*0.3142,0)</f>
        <v>0</v>
      </c>
      <c r="BF135" s="13">
        <f>IF($L$6=1963,4,0)</f>
        <v>0</v>
      </c>
    </row>
    <row r="136" spans="1:58" ht="15" customHeight="1" x14ac:dyDescent="0.25">
      <c r="A136" s="23"/>
      <c r="B136" s="23"/>
      <c r="C136" s="23"/>
      <c r="D136" s="23"/>
      <c r="E136" s="23"/>
      <c r="F136" s="23"/>
      <c r="G136" s="23"/>
      <c r="H136" s="23"/>
      <c r="I136" s="23"/>
      <c r="J136" s="24"/>
      <c r="K136" s="24"/>
      <c r="L136" s="24"/>
      <c r="M136" s="24"/>
      <c r="N136" s="24"/>
      <c r="O136" s="24"/>
      <c r="P136" s="24"/>
      <c r="Q136" s="24"/>
      <c r="R136" s="24"/>
      <c r="S136" s="24"/>
      <c r="T136" s="24"/>
      <c r="BE136" s="13">
        <f>IF($L$6=1964,$I$14*0.3142,0)</f>
        <v>0</v>
      </c>
      <c r="BF136" s="13">
        <f>IF($L$6=1964,4,0)</f>
        <v>0</v>
      </c>
    </row>
    <row r="137" spans="1:58" ht="15" customHeight="1" x14ac:dyDescent="0.25">
      <c r="A137" s="23"/>
      <c r="B137" s="23"/>
      <c r="C137" s="23"/>
      <c r="D137" s="23"/>
      <c r="E137" s="23"/>
      <c r="F137" s="23"/>
      <c r="G137" s="23"/>
      <c r="H137" s="23"/>
      <c r="I137" s="23"/>
      <c r="J137" s="24"/>
      <c r="K137" s="24"/>
      <c r="L137" s="24"/>
      <c r="M137" s="24"/>
      <c r="N137" s="24"/>
      <c r="O137" s="24"/>
      <c r="P137" s="24"/>
      <c r="Q137" s="24"/>
      <c r="R137" s="24"/>
      <c r="S137" s="24"/>
      <c r="T137" s="24"/>
      <c r="BE137" s="13">
        <f>IF($L$6=1965,$I$14*0.3142,0)</f>
        <v>0</v>
      </c>
      <c r="BF137" s="13">
        <f>IF($L$6=1965,4,0)</f>
        <v>0</v>
      </c>
    </row>
    <row r="138" spans="1:58" ht="15" customHeight="1" x14ac:dyDescent="0.25">
      <c r="A138" s="23"/>
      <c r="B138" s="23"/>
      <c r="C138" s="23"/>
      <c r="D138" s="23"/>
      <c r="E138" s="23"/>
      <c r="F138" s="23"/>
      <c r="G138" s="23"/>
      <c r="H138" s="23"/>
      <c r="I138" s="23"/>
      <c r="J138" s="24"/>
      <c r="K138" s="24"/>
      <c r="L138" s="24"/>
      <c r="M138" s="24"/>
      <c r="N138" s="24"/>
      <c r="O138" s="24"/>
      <c r="P138" s="24"/>
      <c r="Q138" s="24"/>
      <c r="R138" s="24"/>
      <c r="S138" s="24"/>
      <c r="T138" s="24"/>
      <c r="BE138" s="13">
        <f>IF($L$6=1966,$I$14*0.3142,0)</f>
        <v>0</v>
      </c>
      <c r="BF138" s="13">
        <f>IF($L$6=1966,4,0)</f>
        <v>0</v>
      </c>
    </row>
    <row r="139" spans="1:58" ht="15" customHeight="1" x14ac:dyDescent="0.25">
      <c r="A139" s="23"/>
      <c r="B139" s="23"/>
      <c r="C139" s="23"/>
      <c r="D139" s="23"/>
      <c r="E139" s="23"/>
      <c r="F139" s="23"/>
      <c r="G139" s="23"/>
      <c r="H139" s="23"/>
      <c r="I139" s="23"/>
      <c r="J139" s="24"/>
      <c r="K139" s="24"/>
      <c r="L139" s="24"/>
      <c r="M139" s="24"/>
      <c r="N139" s="24"/>
      <c r="O139" s="24"/>
      <c r="P139" s="24"/>
      <c r="Q139" s="24"/>
      <c r="R139" s="24"/>
      <c r="S139" s="24"/>
      <c r="T139" s="24"/>
      <c r="BE139" s="13">
        <f>IF($L$6=1967,$I$14*0.3142,0)</f>
        <v>0</v>
      </c>
      <c r="BF139" s="13">
        <f>IF($L$6=1967,4,0)</f>
        <v>0</v>
      </c>
    </row>
    <row r="140" spans="1:58" ht="15" customHeight="1" x14ac:dyDescent="0.25">
      <c r="A140" s="23"/>
      <c r="B140" s="23"/>
      <c r="C140" s="23"/>
      <c r="D140" s="23"/>
      <c r="E140" s="23"/>
      <c r="F140" s="23"/>
      <c r="G140" s="23"/>
      <c r="H140" s="23"/>
      <c r="I140" s="23"/>
      <c r="J140" s="24"/>
      <c r="K140" s="24"/>
      <c r="L140" s="24"/>
      <c r="M140" s="24"/>
      <c r="N140" s="24"/>
      <c r="O140" s="24"/>
      <c r="P140" s="24"/>
      <c r="Q140" s="24"/>
      <c r="R140" s="24"/>
      <c r="S140" s="24"/>
      <c r="T140" s="24"/>
      <c r="BE140" s="13">
        <f>IF($L$6=1968,$I$14*0.3142,0)</f>
        <v>0</v>
      </c>
      <c r="BF140" s="13">
        <f>IF($L$6=1968,4,0)</f>
        <v>0</v>
      </c>
    </row>
    <row r="141" spans="1:58" ht="15" customHeight="1" x14ac:dyDescent="0.25">
      <c r="A141" s="23"/>
      <c r="B141" s="23"/>
      <c r="C141" s="23"/>
      <c r="D141" s="23"/>
      <c r="E141" s="23"/>
      <c r="F141" s="23"/>
      <c r="G141" s="23"/>
      <c r="H141" s="23"/>
      <c r="I141" s="23"/>
      <c r="J141" s="24"/>
      <c r="K141" s="24"/>
      <c r="L141" s="24"/>
      <c r="M141" s="24"/>
      <c r="N141" s="24"/>
      <c r="O141" s="24"/>
      <c r="P141" s="24"/>
      <c r="Q141" s="24"/>
      <c r="R141" s="24"/>
      <c r="S141" s="24"/>
      <c r="T141" s="24"/>
      <c r="BE141" s="13">
        <f>IF($L$6=1969,$I$14*0.3142,0)</f>
        <v>0</v>
      </c>
      <c r="BF141" s="13">
        <f>IF($L$6=1969,4,0)</f>
        <v>0</v>
      </c>
    </row>
    <row r="142" spans="1:58" ht="15" customHeight="1" x14ac:dyDescent="0.25">
      <c r="A142" s="23"/>
      <c r="B142" s="23"/>
      <c r="C142" s="23"/>
      <c r="D142" s="23"/>
      <c r="E142" s="23"/>
      <c r="F142" s="23"/>
      <c r="G142" s="23"/>
      <c r="H142" s="23"/>
      <c r="I142" s="23"/>
      <c r="J142" s="24"/>
      <c r="K142" s="24"/>
      <c r="L142" s="24"/>
      <c r="M142" s="24"/>
      <c r="N142" s="24"/>
      <c r="O142" s="24"/>
      <c r="P142" s="24"/>
      <c r="Q142" s="24"/>
      <c r="R142" s="24"/>
      <c r="S142" s="24"/>
      <c r="T142" s="24"/>
      <c r="BE142" s="13">
        <f>IF($L$6=1970,$I$14*0.3142,0)</f>
        <v>0</v>
      </c>
      <c r="BF142" s="13">
        <f>IF($L$6=1970,4,0)</f>
        <v>0</v>
      </c>
    </row>
    <row r="143" spans="1:58" ht="15" customHeight="1" x14ac:dyDescent="0.25">
      <c r="A143" s="23"/>
      <c r="B143" s="23"/>
      <c r="C143" s="23"/>
      <c r="D143" s="23"/>
      <c r="E143" s="23"/>
      <c r="F143" s="23"/>
      <c r="G143" s="23"/>
      <c r="H143" s="23"/>
      <c r="I143" s="23"/>
      <c r="J143" s="24"/>
      <c r="K143" s="24"/>
      <c r="L143" s="24"/>
      <c r="M143" s="24"/>
      <c r="N143" s="24"/>
      <c r="O143" s="24"/>
      <c r="P143" s="24"/>
      <c r="Q143" s="24"/>
      <c r="R143" s="24"/>
      <c r="S143" s="24"/>
      <c r="T143" s="24"/>
      <c r="BE143" s="13">
        <f>IF($L$6=1971,$I$14*0.3142,0)</f>
        <v>0</v>
      </c>
      <c r="BF143" s="13">
        <f>IF($L$6=1971,4,0)</f>
        <v>0</v>
      </c>
    </row>
    <row r="144" spans="1:58" ht="15" customHeight="1" x14ac:dyDescent="0.25">
      <c r="A144" s="23"/>
      <c r="B144" s="23"/>
      <c r="C144" s="23"/>
      <c r="D144" s="23"/>
      <c r="E144" s="23"/>
      <c r="F144" s="23"/>
      <c r="G144" s="23"/>
      <c r="H144" s="23"/>
      <c r="I144" s="23"/>
      <c r="J144" s="24"/>
      <c r="K144" s="24"/>
      <c r="L144" s="24"/>
      <c r="M144" s="24"/>
      <c r="N144" s="24"/>
      <c r="O144" s="24"/>
      <c r="P144" s="24"/>
      <c r="Q144" s="24"/>
      <c r="R144" s="24"/>
      <c r="S144" s="24"/>
      <c r="T144" s="24"/>
      <c r="BE144" s="13">
        <f>IF($L$6=1972,$I$14*0.3142,0)</f>
        <v>0</v>
      </c>
      <c r="BF144" s="13">
        <f>IF($L$6=1972,4,0)</f>
        <v>0</v>
      </c>
    </row>
    <row r="145" spans="1:58" ht="15" customHeight="1" x14ac:dyDescent="0.25">
      <c r="A145" s="23"/>
      <c r="B145" s="23"/>
      <c r="C145" s="23"/>
      <c r="D145" s="23"/>
      <c r="E145" s="23"/>
      <c r="F145" s="23"/>
      <c r="G145" s="23"/>
      <c r="H145" s="23"/>
      <c r="I145" s="23"/>
      <c r="J145" s="24"/>
      <c r="K145" s="24"/>
      <c r="L145" s="24"/>
      <c r="M145" s="24"/>
      <c r="N145" s="24"/>
      <c r="O145" s="24"/>
      <c r="P145" s="24"/>
      <c r="Q145" s="24"/>
      <c r="R145" s="24"/>
      <c r="S145" s="24"/>
      <c r="T145" s="24"/>
      <c r="BE145" s="13">
        <f>IF($L$6=1973,$I$14*0.3142,0)</f>
        <v>0</v>
      </c>
      <c r="BF145" s="13">
        <f>IF($L$6=1973,4,0)</f>
        <v>0</v>
      </c>
    </row>
    <row r="146" spans="1:58" ht="15" customHeight="1" x14ac:dyDescent="0.25">
      <c r="A146" s="23"/>
      <c r="B146" s="23"/>
      <c r="C146" s="23"/>
      <c r="D146" s="23"/>
      <c r="E146" s="23"/>
      <c r="F146" s="23"/>
      <c r="G146" s="23"/>
      <c r="H146" s="23"/>
      <c r="I146" s="23"/>
      <c r="J146" s="24"/>
      <c r="K146" s="24"/>
      <c r="L146" s="24"/>
      <c r="M146" s="24"/>
      <c r="N146" s="24"/>
      <c r="O146" s="24"/>
      <c r="P146" s="24"/>
      <c r="Q146" s="24"/>
      <c r="R146" s="24"/>
      <c r="S146" s="24"/>
      <c r="T146" s="24"/>
      <c r="BE146" s="13">
        <f>IF($L$6=1974,$I$14*0.3142,0)</f>
        <v>0</v>
      </c>
      <c r="BF146" s="13">
        <f>IF($L$6=1974,4,0)</f>
        <v>0</v>
      </c>
    </row>
    <row r="147" spans="1:58" ht="15" customHeight="1" x14ac:dyDescent="0.25">
      <c r="A147" s="23"/>
      <c r="B147" s="23"/>
      <c r="C147" s="23"/>
      <c r="D147" s="23"/>
      <c r="E147" s="23"/>
      <c r="F147" s="23"/>
      <c r="G147" s="23"/>
      <c r="H147" s="23"/>
      <c r="I147" s="23"/>
      <c r="J147" s="24"/>
      <c r="K147" s="24"/>
      <c r="L147" s="24"/>
      <c r="M147" s="24"/>
      <c r="N147" s="24"/>
      <c r="O147" s="24"/>
      <c r="P147" s="24"/>
      <c r="Q147" s="24"/>
      <c r="R147" s="24"/>
      <c r="S147" s="24"/>
      <c r="T147" s="24"/>
      <c r="BE147" s="13">
        <f>IF($L$6=1975,$I$14*0.3142,0)</f>
        <v>0</v>
      </c>
      <c r="BF147" s="13">
        <f>IF($L$6=1975,4,0)</f>
        <v>0</v>
      </c>
    </row>
    <row r="148" spans="1:58" ht="15" customHeight="1" x14ac:dyDescent="0.25">
      <c r="A148" s="23"/>
      <c r="B148" s="23"/>
      <c r="C148" s="23"/>
      <c r="D148" s="23"/>
      <c r="E148" s="23"/>
      <c r="F148" s="23"/>
      <c r="G148" s="23"/>
      <c r="H148" s="23"/>
      <c r="I148" s="23"/>
      <c r="J148" s="24"/>
      <c r="K148" s="24"/>
      <c r="L148" s="24"/>
      <c r="M148" s="24"/>
      <c r="N148" s="24"/>
      <c r="O148" s="24"/>
      <c r="P148" s="24"/>
      <c r="Q148" s="24"/>
      <c r="R148" s="24"/>
      <c r="S148" s="24"/>
      <c r="T148" s="24"/>
      <c r="BE148" s="13">
        <f>IF($L$6=1976,$I$14*0.3142,0)</f>
        <v>0</v>
      </c>
      <c r="BF148" s="13">
        <f>IF($L$6=1976,4,0)</f>
        <v>0</v>
      </c>
    </row>
    <row r="149" spans="1:58" ht="15" customHeight="1" x14ac:dyDescent="0.25">
      <c r="A149" s="23"/>
      <c r="B149" s="23"/>
      <c r="C149" s="23"/>
      <c r="D149" s="23"/>
      <c r="E149" s="23"/>
      <c r="F149" s="23"/>
      <c r="G149" s="23"/>
      <c r="H149" s="23"/>
      <c r="I149" s="23"/>
      <c r="J149" s="24"/>
      <c r="K149" s="24"/>
      <c r="L149" s="24"/>
      <c r="M149" s="24"/>
      <c r="N149" s="24"/>
      <c r="O149" s="24"/>
      <c r="P149" s="24"/>
      <c r="Q149" s="24"/>
      <c r="R149" s="24"/>
      <c r="S149" s="24"/>
      <c r="T149" s="24"/>
      <c r="BE149" s="13">
        <f>IF($L$6=1977,$I$14*0.3142,0)</f>
        <v>0</v>
      </c>
      <c r="BF149" s="13">
        <f>IF($L$6=1977,4,0)</f>
        <v>0</v>
      </c>
    </row>
    <row r="150" spans="1:58" ht="15" customHeight="1" x14ac:dyDescent="0.25">
      <c r="A150" s="23"/>
      <c r="B150" s="23"/>
      <c r="C150" s="23"/>
      <c r="D150" s="23"/>
      <c r="E150" s="23"/>
      <c r="F150" s="23"/>
      <c r="G150" s="23"/>
      <c r="H150" s="23"/>
      <c r="I150" s="23"/>
      <c r="J150" s="24"/>
      <c r="K150" s="24"/>
      <c r="L150" s="24"/>
      <c r="M150" s="24"/>
      <c r="N150" s="24"/>
      <c r="O150" s="24"/>
      <c r="P150" s="24"/>
      <c r="Q150" s="24"/>
      <c r="R150" s="24"/>
      <c r="S150" s="24"/>
      <c r="T150" s="24"/>
      <c r="BE150" s="13">
        <f>IF($L$6=1978,$I$14*0.3142,0)</f>
        <v>0</v>
      </c>
      <c r="BF150" s="13">
        <f>IF($L$6=1978,4,0)</f>
        <v>0</v>
      </c>
    </row>
    <row r="151" spans="1:58" ht="15" customHeight="1" x14ac:dyDescent="0.25">
      <c r="A151" s="23"/>
      <c r="B151" s="23"/>
      <c r="C151" s="23"/>
      <c r="D151" s="23"/>
      <c r="E151" s="23"/>
      <c r="F151" s="23"/>
      <c r="G151" s="23"/>
      <c r="H151" s="23"/>
      <c r="I151" s="23"/>
      <c r="J151" s="24"/>
      <c r="K151" s="24"/>
      <c r="L151" s="24"/>
      <c r="M151" s="24"/>
      <c r="N151" s="24"/>
      <c r="O151" s="24"/>
      <c r="P151" s="24"/>
      <c r="Q151" s="24"/>
      <c r="R151" s="24"/>
      <c r="S151" s="24"/>
      <c r="T151" s="24"/>
      <c r="BE151" s="13">
        <f>IF($L$6=1979,$I$14*0.3142,0)</f>
        <v>0</v>
      </c>
      <c r="BF151" s="13">
        <f>IF($L$6=1979,4,0)</f>
        <v>0</v>
      </c>
    </row>
    <row r="152" spans="1:58" ht="15" customHeight="1" x14ac:dyDescent="0.25">
      <c r="A152" s="23"/>
      <c r="B152" s="23"/>
      <c r="C152" s="23"/>
      <c r="D152" s="23"/>
      <c r="E152" s="23"/>
      <c r="F152" s="23"/>
      <c r="G152" s="23"/>
      <c r="H152" s="23"/>
      <c r="I152" s="23"/>
      <c r="J152" s="24"/>
      <c r="K152" s="24"/>
      <c r="L152" s="24"/>
      <c r="M152" s="24"/>
      <c r="N152" s="24"/>
      <c r="O152" s="24"/>
      <c r="P152" s="24"/>
      <c r="Q152" s="24"/>
      <c r="R152" s="24"/>
      <c r="S152" s="24"/>
      <c r="T152" s="24"/>
      <c r="BE152" s="13">
        <f>IF($L$6=1980,$I$14*0.3142,0)</f>
        <v>0</v>
      </c>
      <c r="BF152" s="13">
        <f>IF($L$6=1980,4,0)</f>
        <v>0</v>
      </c>
    </row>
    <row r="153" spans="1:58" ht="15" customHeight="1" x14ac:dyDescent="0.25">
      <c r="A153" s="23"/>
      <c r="B153" s="23"/>
      <c r="C153" s="23"/>
      <c r="D153" s="23"/>
      <c r="E153" s="23"/>
      <c r="F153" s="23"/>
      <c r="G153" s="23"/>
      <c r="H153" s="23"/>
      <c r="I153" s="23"/>
      <c r="J153" s="24"/>
      <c r="K153" s="24"/>
      <c r="L153" s="24"/>
      <c r="M153" s="24"/>
      <c r="N153" s="24"/>
      <c r="O153" s="24"/>
      <c r="P153" s="24"/>
      <c r="Q153" s="24"/>
      <c r="R153" s="24"/>
      <c r="S153" s="24"/>
      <c r="T153" s="24"/>
      <c r="BE153" s="13">
        <f>IF($L$6=1981,$I$14*0.3142,0)</f>
        <v>0</v>
      </c>
      <c r="BF153" s="13">
        <f>IF($L$6=1981,4,0)</f>
        <v>0</v>
      </c>
    </row>
    <row r="154" spans="1:58" ht="15" customHeight="1" x14ac:dyDescent="0.25">
      <c r="A154" s="23"/>
      <c r="B154" s="23"/>
      <c r="C154" s="23"/>
      <c r="D154" s="23"/>
      <c r="E154" s="23"/>
      <c r="F154" s="23"/>
      <c r="G154" s="23"/>
      <c r="H154" s="23"/>
      <c r="I154" s="23"/>
      <c r="J154" s="24"/>
      <c r="K154" s="24"/>
      <c r="L154" s="24"/>
      <c r="M154" s="24"/>
      <c r="N154" s="24"/>
      <c r="O154" s="24"/>
      <c r="P154" s="24"/>
      <c r="Q154" s="24"/>
      <c r="R154" s="24"/>
      <c r="S154" s="24"/>
      <c r="T154" s="24"/>
      <c r="BE154" s="13">
        <f>IF($L$6=1982,$I$14*0.3142,0)</f>
        <v>0</v>
      </c>
      <c r="BF154" s="13">
        <f>IF($L$6=1982,4,0)</f>
        <v>0</v>
      </c>
    </row>
    <row r="155" spans="1:58" ht="15" customHeight="1" x14ac:dyDescent="0.25">
      <c r="A155" s="23"/>
      <c r="B155" s="23"/>
      <c r="C155" s="23"/>
      <c r="D155" s="23"/>
      <c r="E155" s="23"/>
      <c r="F155" s="23"/>
      <c r="G155" s="23"/>
      <c r="H155" s="23"/>
      <c r="I155" s="23"/>
      <c r="J155" s="24"/>
      <c r="K155" s="24"/>
      <c r="L155" s="24"/>
      <c r="M155" s="24"/>
      <c r="N155" s="24"/>
      <c r="O155" s="24"/>
      <c r="P155" s="24"/>
      <c r="Q155" s="24"/>
      <c r="R155" s="24"/>
      <c r="S155" s="24"/>
      <c r="T155" s="24"/>
      <c r="BE155" s="13">
        <f>IF($L$6=1983,$I$14*0.3142,0)</f>
        <v>0</v>
      </c>
      <c r="BF155" s="13">
        <f>IF($L$6=1983,4,0)</f>
        <v>0</v>
      </c>
    </row>
    <row r="156" spans="1:58" ht="15" customHeight="1" x14ac:dyDescent="0.25">
      <c r="A156" s="23"/>
      <c r="B156" s="23"/>
      <c r="C156" s="23"/>
      <c r="D156" s="23"/>
      <c r="E156" s="23"/>
      <c r="F156" s="23"/>
      <c r="G156" s="23"/>
      <c r="H156" s="23"/>
      <c r="I156" s="23"/>
      <c r="J156" s="24"/>
      <c r="K156" s="24"/>
      <c r="L156" s="24"/>
      <c r="M156" s="24"/>
      <c r="N156" s="24"/>
      <c r="O156" s="24"/>
      <c r="P156" s="24"/>
      <c r="Q156" s="24"/>
      <c r="R156" s="24"/>
      <c r="S156" s="24"/>
      <c r="T156" s="24"/>
      <c r="BE156" s="13">
        <f>IF($L$6=1984,$I$14*0.3142,0)</f>
        <v>0</v>
      </c>
      <c r="BF156" s="13">
        <f>IF($L$6=1984,4,0)</f>
        <v>0</v>
      </c>
    </row>
    <row r="157" spans="1:58" ht="15" customHeight="1" x14ac:dyDescent="0.25">
      <c r="A157" s="23"/>
      <c r="B157" s="23"/>
      <c r="C157" s="23"/>
      <c r="D157" s="23"/>
      <c r="E157" s="23"/>
      <c r="F157" s="23"/>
      <c r="G157" s="23"/>
      <c r="H157" s="23"/>
      <c r="I157" s="23"/>
      <c r="J157" s="24"/>
      <c r="K157" s="24"/>
      <c r="L157" s="24"/>
      <c r="M157" s="24"/>
      <c r="N157" s="24"/>
      <c r="O157" s="24"/>
      <c r="P157" s="24"/>
      <c r="Q157" s="24"/>
      <c r="R157" s="24"/>
      <c r="S157" s="24"/>
      <c r="T157" s="24"/>
      <c r="BE157" s="13">
        <f>IF($L$6=1985,$I$14*0.3142,0)</f>
        <v>0</v>
      </c>
      <c r="BF157" s="13">
        <f>IF($L$6=1985,4,0)</f>
        <v>0</v>
      </c>
    </row>
    <row r="158" spans="1:58" ht="15" customHeight="1" x14ac:dyDescent="0.25">
      <c r="A158" s="23"/>
      <c r="B158" s="23"/>
      <c r="C158" s="23"/>
      <c r="D158" s="23"/>
      <c r="E158" s="23"/>
      <c r="F158" s="23"/>
      <c r="G158" s="23"/>
      <c r="H158" s="23"/>
      <c r="I158" s="23"/>
      <c r="J158" s="24"/>
      <c r="K158" s="24"/>
      <c r="L158" s="24"/>
      <c r="M158" s="24"/>
      <c r="N158" s="24"/>
      <c r="O158" s="24"/>
      <c r="P158" s="24"/>
      <c r="Q158" s="24"/>
      <c r="R158" s="24"/>
      <c r="S158" s="24"/>
      <c r="T158" s="24"/>
      <c r="BE158" s="13">
        <f>IF($L$6=1986,$I$14*0.3142,0)</f>
        <v>0</v>
      </c>
      <c r="BF158" s="13">
        <f>IF($L$6=1986,4,0)</f>
        <v>0</v>
      </c>
    </row>
    <row r="159" spans="1:58" ht="15" customHeight="1" x14ac:dyDescent="0.25">
      <c r="A159" s="3"/>
      <c r="B159" s="3"/>
      <c r="C159" s="3"/>
      <c r="D159" s="3"/>
      <c r="E159" s="3"/>
      <c r="F159" s="3"/>
      <c r="G159" s="3"/>
      <c r="H159" s="3"/>
      <c r="I159" s="3"/>
      <c r="BE159" s="13">
        <f>IF($L$6=1987,$I$14*0.3142,0)</f>
        <v>0</v>
      </c>
      <c r="BF159" s="13">
        <f>IF($L$6=1987,4,0)</f>
        <v>0</v>
      </c>
    </row>
    <row r="160" spans="1:58" ht="15" customHeight="1" x14ac:dyDescent="0.25">
      <c r="A160" s="3"/>
      <c r="B160" s="3"/>
      <c r="C160" s="3"/>
      <c r="D160" s="3"/>
      <c r="E160" s="3"/>
      <c r="F160" s="3"/>
      <c r="G160" s="3"/>
      <c r="H160" s="3"/>
      <c r="I160" s="3"/>
      <c r="BE160" s="13">
        <f>IF($L$6=1988,$I$14*0.3142,0)</f>
        <v>0</v>
      </c>
      <c r="BF160" s="13">
        <f>IF($L$6=1988,4,0)</f>
        <v>0</v>
      </c>
    </row>
    <row r="161" spans="1:58" ht="15" customHeight="1" x14ac:dyDescent="0.25">
      <c r="A161" s="3"/>
      <c r="B161" s="3"/>
      <c r="C161" s="3"/>
      <c r="D161" s="3"/>
      <c r="E161" s="3"/>
      <c r="F161" s="3"/>
      <c r="G161" s="3"/>
      <c r="H161" s="3"/>
      <c r="I161" s="3"/>
      <c r="BE161" s="13">
        <f>IF($L$6=1989,$I$14*0.3142,0)</f>
        <v>0</v>
      </c>
      <c r="BF161" s="13">
        <f>IF($L$6=1989,4,0)</f>
        <v>0</v>
      </c>
    </row>
    <row r="162" spans="1:58" ht="15" customHeight="1" x14ac:dyDescent="0.25">
      <c r="A162" s="3"/>
      <c r="B162" s="3"/>
      <c r="C162" s="3"/>
      <c r="D162" s="3"/>
      <c r="E162" s="3"/>
      <c r="F162" s="3"/>
      <c r="G162" s="3"/>
      <c r="H162" s="3"/>
      <c r="I162" s="3"/>
      <c r="BE162" s="13">
        <f>IF($L$6=1990,$I$14*0.3142,0)</f>
        <v>0</v>
      </c>
      <c r="BF162" s="13">
        <f>IF($L$6=1990,4,0)</f>
        <v>0</v>
      </c>
    </row>
    <row r="163" spans="1:58" ht="15" customHeight="1" x14ac:dyDescent="0.25">
      <c r="A163" s="3"/>
      <c r="B163" s="3"/>
      <c r="C163" s="3"/>
      <c r="D163" s="3"/>
      <c r="E163" s="3"/>
      <c r="F163" s="3"/>
      <c r="G163" s="3"/>
      <c r="H163" s="3"/>
      <c r="I163" s="3"/>
      <c r="BE163" s="13">
        <f>IF($L$6=1991,$I$14*0.3142,0)</f>
        <v>0</v>
      </c>
      <c r="BF163" s="13">
        <f>IF($L$6=1991,4,0)</f>
        <v>0</v>
      </c>
    </row>
    <row r="164" spans="1:58" ht="15" customHeight="1" x14ac:dyDescent="0.25">
      <c r="A164" s="3"/>
      <c r="B164" s="3"/>
      <c r="C164" s="3"/>
      <c r="D164" s="3"/>
      <c r="E164" s="3"/>
      <c r="F164" s="3"/>
      <c r="G164" s="3"/>
      <c r="H164" s="3"/>
      <c r="I164" s="3"/>
      <c r="BE164" s="13">
        <f>IF($L$6=1992,$I$14*0.3142,0)</f>
        <v>0</v>
      </c>
      <c r="BF164" s="13">
        <f>IF($L$6=1992,4,0)</f>
        <v>0</v>
      </c>
    </row>
    <row r="165" spans="1:58" ht="15" customHeight="1" x14ac:dyDescent="0.25">
      <c r="A165" s="3"/>
      <c r="B165" s="3"/>
      <c r="C165" s="3"/>
      <c r="D165" s="3"/>
      <c r="E165" s="3"/>
      <c r="F165" s="3"/>
      <c r="G165" s="3"/>
      <c r="H165" s="3"/>
      <c r="I165" s="3"/>
      <c r="BE165" s="13">
        <f>IF($L$6=1993,$I$14*0.3142,0)</f>
        <v>0</v>
      </c>
      <c r="BF165" s="13">
        <f>IF($L$6=1993,4,0)</f>
        <v>0</v>
      </c>
    </row>
    <row r="166" spans="1:58" ht="15" customHeight="1" x14ac:dyDescent="0.25">
      <c r="A166" s="3"/>
      <c r="B166" s="3"/>
      <c r="C166" s="3"/>
      <c r="D166" s="3"/>
      <c r="E166" s="3"/>
      <c r="F166" s="3"/>
      <c r="G166" s="3"/>
      <c r="H166" s="3"/>
      <c r="I166" s="3"/>
      <c r="BE166" s="13">
        <f>IF($L$6=1994,$I$14*0.3142,0)</f>
        <v>0</v>
      </c>
      <c r="BF166" s="13">
        <f>IF($L$6=1994,4,0)</f>
        <v>0</v>
      </c>
    </row>
    <row r="167" spans="1:58" ht="15" customHeight="1" x14ac:dyDescent="0.25">
      <c r="A167" s="3"/>
      <c r="B167" s="3"/>
      <c r="C167" s="3"/>
      <c r="D167" s="3"/>
      <c r="E167" s="3"/>
      <c r="F167" s="3"/>
      <c r="G167" s="3"/>
      <c r="H167" s="3"/>
      <c r="I167" s="3"/>
      <c r="BE167" s="13">
        <f>IF($L$6=1995,$I$14*0.3142,0)</f>
        <v>0</v>
      </c>
      <c r="BF167" s="13">
        <f>IF($L$6=1995,4,0)</f>
        <v>0</v>
      </c>
    </row>
    <row r="168" spans="1:58" ht="15" customHeight="1" x14ac:dyDescent="0.25">
      <c r="A168" s="3"/>
      <c r="B168" s="3"/>
      <c r="C168" s="3"/>
      <c r="D168" s="3"/>
      <c r="E168" s="3"/>
      <c r="F168" s="3"/>
      <c r="G168" s="3"/>
      <c r="H168" s="3"/>
      <c r="I168" s="3"/>
      <c r="BE168" s="13">
        <f>IF($L$6=1996,$I$14*0.3142,0)</f>
        <v>0</v>
      </c>
      <c r="BF168" s="13">
        <f>IF($L$6=1996,4,0)</f>
        <v>0</v>
      </c>
    </row>
    <row r="169" spans="1:58" ht="15" customHeight="1" x14ac:dyDescent="0.25">
      <c r="A169" s="3"/>
      <c r="B169" s="3"/>
      <c r="C169" s="3"/>
      <c r="D169" s="3"/>
      <c r="E169" s="3"/>
      <c r="F169" s="3"/>
      <c r="G169" s="3"/>
      <c r="H169" s="3"/>
      <c r="I169" s="3"/>
      <c r="BE169" s="13">
        <f>IF($L$6=1997,$I$14*0.3142,0)</f>
        <v>0</v>
      </c>
      <c r="BF169" s="13">
        <f>IF($L$6=1997,4,0)</f>
        <v>0</v>
      </c>
    </row>
    <row r="170" spans="1:58" ht="15" customHeight="1" x14ac:dyDescent="0.25">
      <c r="A170" s="3"/>
      <c r="B170" s="3"/>
      <c r="C170" s="3"/>
      <c r="D170" s="3"/>
      <c r="E170" s="3"/>
      <c r="F170" s="3"/>
      <c r="G170" s="3"/>
      <c r="H170" s="3"/>
      <c r="I170" s="3"/>
      <c r="BE170" s="13">
        <f>IF($L$6=1998,$I$14*0.3142,0)</f>
        <v>0</v>
      </c>
      <c r="BF170" s="13">
        <f>IF($L$6=1998,4,0)</f>
        <v>0</v>
      </c>
    </row>
    <row r="171" spans="1:58" ht="15" customHeight="1" x14ac:dyDescent="0.25">
      <c r="A171" s="3"/>
      <c r="B171" s="3"/>
      <c r="C171" s="3"/>
      <c r="D171" s="3"/>
      <c r="E171" s="3"/>
      <c r="F171" s="3"/>
      <c r="G171" s="3"/>
      <c r="H171" s="3"/>
      <c r="I171" s="3"/>
      <c r="BE171" s="13">
        <f>IF($L$6=1999,$I$14*0.3142,0)</f>
        <v>0</v>
      </c>
      <c r="BF171" s="13">
        <f>IF($L$6=1999,4,0)</f>
        <v>0</v>
      </c>
    </row>
    <row r="172" spans="1:58" ht="15" customHeight="1" x14ac:dyDescent="0.25">
      <c r="A172" s="3"/>
      <c r="B172" s="3"/>
      <c r="C172" s="3"/>
      <c r="D172" s="3"/>
      <c r="E172" s="3"/>
      <c r="F172" s="3"/>
      <c r="G172" s="3"/>
      <c r="H172" s="3"/>
      <c r="I172" s="3"/>
      <c r="BE172" s="13">
        <f>IF($L$6=2000,$I$14*0.3142,0)</f>
        <v>0</v>
      </c>
      <c r="BF172" s="13">
        <f>IF($L$6=2000,4,0)</f>
        <v>0</v>
      </c>
    </row>
    <row r="173" spans="1:58" ht="15" customHeight="1" x14ac:dyDescent="0.25">
      <c r="A173" s="3"/>
      <c r="B173" s="3"/>
      <c r="C173" s="3"/>
      <c r="D173" s="3"/>
      <c r="E173" s="3"/>
      <c r="F173" s="3"/>
      <c r="G173" s="3"/>
      <c r="H173" s="3"/>
      <c r="I173" s="3"/>
      <c r="BE173" s="13">
        <f>IF($L$6=2001,$I$14*0.3142,0)</f>
        <v>0</v>
      </c>
      <c r="BF173" s="13">
        <f>IF($L$6=2001,4,0)</f>
        <v>0</v>
      </c>
    </row>
    <row r="174" spans="1:58" ht="15" customHeight="1" x14ac:dyDescent="0.25">
      <c r="A174" s="3"/>
      <c r="B174" s="3"/>
      <c r="C174" s="3"/>
      <c r="D174" s="3"/>
      <c r="E174" s="3"/>
      <c r="F174" s="3"/>
      <c r="G174" s="3"/>
      <c r="H174" s="3"/>
      <c r="I174" s="3"/>
      <c r="BE174" s="13">
        <f>IF($L$6=2002,$I$14*0.3142,0)</f>
        <v>0</v>
      </c>
      <c r="BF174" s="13">
        <f>IF($L$6=2002,4,0)</f>
        <v>0</v>
      </c>
    </row>
    <row r="175" spans="1:58" ht="15" customHeight="1" x14ac:dyDescent="0.25">
      <c r="A175" s="3"/>
      <c r="B175" s="3"/>
      <c r="C175" s="3"/>
      <c r="D175" s="3"/>
      <c r="E175" s="3"/>
      <c r="F175" s="3"/>
      <c r="G175" s="3"/>
      <c r="H175" s="3"/>
      <c r="I175" s="3"/>
      <c r="BE175" s="13">
        <f>IF($L$6=2003,$I$14*0.3142,0)</f>
        <v>0</v>
      </c>
      <c r="BF175" s="13">
        <f>IF($L$6=2003,4,0)</f>
        <v>0</v>
      </c>
    </row>
    <row r="176" spans="1:58" ht="15" customHeight="1" x14ac:dyDescent="0.25">
      <c r="A176" s="3"/>
      <c r="B176" s="3"/>
      <c r="C176" s="3"/>
      <c r="D176" s="3"/>
      <c r="E176" s="3"/>
      <c r="F176" s="3"/>
      <c r="G176" s="3"/>
      <c r="H176" s="3"/>
      <c r="I176" s="3"/>
      <c r="BE176" s="13">
        <f>IF($L$6=2004,$I$14*0.3142,0)</f>
        <v>0</v>
      </c>
      <c r="BF176" s="13">
        <f>IF($L$6=2004,4,0)</f>
        <v>0</v>
      </c>
    </row>
    <row r="177" spans="1:61" ht="15" customHeight="1" x14ac:dyDescent="0.25">
      <c r="A177" s="3"/>
      <c r="B177" s="3"/>
      <c r="C177" s="3"/>
      <c r="D177" s="3"/>
      <c r="E177" s="3"/>
      <c r="F177" s="3"/>
      <c r="G177" s="3"/>
      <c r="H177" s="3"/>
      <c r="I177" s="3"/>
      <c r="BE177" s="13">
        <f>IF($L$6=2005,$I$14*0.3142,0)</f>
        <v>0</v>
      </c>
      <c r="BF177" s="13">
        <f>IF($L$6=2005,4,0)</f>
        <v>0</v>
      </c>
    </row>
    <row r="178" spans="1:61" ht="15" customHeight="1" x14ac:dyDescent="0.25">
      <c r="A178" s="3"/>
      <c r="B178" s="3"/>
      <c r="C178" s="3"/>
      <c r="D178" s="3"/>
      <c r="E178" s="3"/>
      <c r="F178" s="3"/>
      <c r="G178" s="3"/>
      <c r="H178" s="3"/>
      <c r="I178" s="3"/>
      <c r="BE178" s="13">
        <f>IF($L$6=2006,$I$14*0.3142,0)</f>
        <v>0</v>
      </c>
      <c r="BF178" s="13">
        <f>IF($L$6=2006,4,0)</f>
        <v>0</v>
      </c>
    </row>
    <row r="179" spans="1:61" ht="15" customHeight="1" x14ac:dyDescent="0.25">
      <c r="A179" s="3"/>
      <c r="B179" s="3"/>
      <c r="C179" s="3"/>
      <c r="D179" s="3"/>
      <c r="E179" s="3"/>
      <c r="F179" s="3"/>
      <c r="G179" s="3"/>
      <c r="H179" s="3"/>
      <c r="I179" s="3"/>
      <c r="BE179" s="13">
        <f>IF($L$6=2007,$I$14*0.3142,0)</f>
        <v>0</v>
      </c>
      <c r="BF179" s="13">
        <f>IF($L$6=2007,4,0)</f>
        <v>0</v>
      </c>
    </row>
    <row r="180" spans="1:61" ht="15" customHeight="1" x14ac:dyDescent="0.25">
      <c r="A180" s="3"/>
      <c r="B180" s="3"/>
      <c r="C180" s="3"/>
      <c r="D180" s="3"/>
      <c r="E180" s="3"/>
      <c r="F180" s="3"/>
      <c r="G180" s="3"/>
      <c r="H180" s="3"/>
      <c r="I180" s="3"/>
      <c r="BE180" s="13">
        <f>IF($L$6=2008,$I$14*0.3142,0)</f>
        <v>0</v>
      </c>
      <c r="BF180" s="13">
        <f>IF($L$6=2008,4,0)</f>
        <v>0</v>
      </c>
    </row>
    <row r="181" spans="1:61" ht="15" customHeight="1" x14ac:dyDescent="0.25">
      <c r="A181" s="3"/>
      <c r="B181" s="3"/>
      <c r="C181" s="3"/>
      <c r="D181" s="3"/>
      <c r="E181" s="3"/>
      <c r="F181" s="3"/>
      <c r="G181" s="3"/>
      <c r="H181" s="3"/>
      <c r="I181" s="3"/>
      <c r="BE181" s="13">
        <f>SUM(BE102:BE180)</f>
        <v>0</v>
      </c>
      <c r="BF181" s="13">
        <f>MAX(BF102:BF180)</f>
        <v>0</v>
      </c>
    </row>
    <row r="182" spans="1:61" ht="15" customHeight="1" x14ac:dyDescent="0.25">
      <c r="A182" s="3"/>
      <c r="B182" s="3"/>
      <c r="C182" s="3"/>
      <c r="D182" s="3"/>
      <c r="E182" s="3"/>
      <c r="F182" s="3"/>
      <c r="G182" s="3"/>
      <c r="H182" s="3"/>
      <c r="I182" s="3"/>
      <c r="BE182" s="13"/>
      <c r="BF182" s="13"/>
    </row>
    <row r="183" spans="1:61" ht="15" customHeight="1" x14ac:dyDescent="0.25">
      <c r="A183" s="3"/>
      <c r="B183" s="3"/>
      <c r="C183" s="3"/>
      <c r="D183" s="3"/>
      <c r="E183" s="3"/>
      <c r="F183" s="3"/>
      <c r="G183" s="3"/>
      <c r="H183" s="3"/>
      <c r="I183" s="3"/>
      <c r="BC183" s="13"/>
      <c r="BD183" s="13"/>
      <c r="BE183" s="13"/>
      <c r="BF183" s="13">
        <f>IF(BF181=3,0,0)</f>
        <v>0</v>
      </c>
      <c r="BG183" s="13"/>
      <c r="BH183" s="13"/>
      <c r="BI183" s="13"/>
    </row>
    <row r="184" spans="1:61" ht="15" customHeight="1" x14ac:dyDescent="0.25">
      <c r="A184" s="3"/>
      <c r="B184" s="3"/>
      <c r="C184" s="3"/>
      <c r="D184" s="3"/>
      <c r="E184" s="3"/>
      <c r="F184" s="3"/>
      <c r="G184" s="3"/>
      <c r="H184" s="3"/>
      <c r="I184" s="3"/>
      <c r="BC184" s="13"/>
      <c r="BD184" s="13"/>
      <c r="BE184" s="13"/>
      <c r="BF184" s="13">
        <f>IF(BF181=11,12,0)</f>
        <v>0</v>
      </c>
      <c r="BG184" s="13"/>
      <c r="BH184" s="13"/>
      <c r="BI184" s="13"/>
    </row>
    <row r="185" spans="1:61" ht="15" customHeight="1" x14ac:dyDescent="0.25">
      <c r="A185" s="3"/>
      <c r="B185" s="3"/>
      <c r="C185" s="3"/>
      <c r="D185" s="3"/>
      <c r="E185" s="3"/>
      <c r="F185" s="3"/>
      <c r="G185" s="3"/>
      <c r="H185" s="3"/>
      <c r="I185" s="3"/>
      <c r="BC185" s="13"/>
      <c r="BD185" s="13"/>
      <c r="BE185" s="13"/>
      <c r="BF185" s="13">
        <f>IF(BF181=4,7,0)</f>
        <v>0</v>
      </c>
      <c r="BG185" s="13"/>
      <c r="BH185" s="13"/>
      <c r="BI185" s="13"/>
    </row>
    <row r="186" spans="1:61" ht="15" customHeight="1" x14ac:dyDescent="0.25">
      <c r="A186" s="3"/>
      <c r="B186" s="3"/>
      <c r="C186" s="3"/>
      <c r="D186" s="3"/>
      <c r="E186" s="3"/>
      <c r="F186" s="3"/>
      <c r="G186" s="3"/>
      <c r="H186" s="3"/>
      <c r="I186" s="3"/>
      <c r="BC186" s="13"/>
      <c r="BD186" s="13"/>
      <c r="BE186" s="13"/>
      <c r="BF186" s="13">
        <f>IF(BF181=18,24,0)</f>
        <v>0</v>
      </c>
      <c r="BG186" s="13"/>
      <c r="BH186" s="13"/>
      <c r="BI186" s="13"/>
    </row>
    <row r="187" spans="1:61" ht="15" customHeight="1" x14ac:dyDescent="0.25">
      <c r="A187" s="3"/>
      <c r="B187" s="3"/>
      <c r="C187" s="3"/>
      <c r="D187" s="3"/>
      <c r="E187" s="3"/>
      <c r="F187" s="3"/>
      <c r="G187" s="3"/>
      <c r="H187" s="3"/>
      <c r="I187" s="3"/>
      <c r="BC187" s="13"/>
      <c r="BD187" s="13"/>
      <c r="BE187" s="13" t="b">
        <f>OR(L6&lt;1938,L6&gt;2008)</f>
        <v>1</v>
      </c>
      <c r="BF187" s="13">
        <f>IF(BF181=19,24,0)</f>
        <v>0</v>
      </c>
      <c r="BG187" s="13"/>
      <c r="BH187" s="13"/>
      <c r="BI187" s="13"/>
    </row>
    <row r="188" spans="1:61" ht="15" customHeight="1" x14ac:dyDescent="0.25">
      <c r="A188" s="3"/>
      <c r="B188" s="3"/>
      <c r="C188" s="3"/>
      <c r="D188" s="3"/>
      <c r="E188" s="3"/>
      <c r="F188" s="3"/>
      <c r="G188" s="3"/>
      <c r="H188" s="3"/>
      <c r="I188" s="3"/>
      <c r="BC188" s="13"/>
      <c r="BD188" s="13"/>
      <c r="BE188" s="13"/>
      <c r="BF188" s="13">
        <f>MAX(BF183:BF187)</f>
        <v>0</v>
      </c>
      <c r="BG188" s="13"/>
      <c r="BH188" s="13"/>
      <c r="BI188" s="13"/>
    </row>
    <row r="189" spans="1:61" ht="15" customHeight="1" x14ac:dyDescent="0.25">
      <c r="A189" s="3"/>
      <c r="B189" s="3"/>
      <c r="C189" s="3"/>
      <c r="D189" s="3"/>
      <c r="E189" s="3"/>
      <c r="F189" s="3"/>
      <c r="G189" s="3"/>
      <c r="H189" s="3"/>
      <c r="I189" s="3"/>
      <c r="BC189" s="13"/>
      <c r="BD189" s="13"/>
      <c r="BE189" s="13">
        <f>IF(BE187=TRUE,0,I14)</f>
        <v>0</v>
      </c>
      <c r="BF189" s="13"/>
      <c r="BG189" s="13"/>
      <c r="BH189" s="13"/>
      <c r="BI189" s="13"/>
    </row>
    <row r="190" spans="1:61" ht="15" customHeight="1" x14ac:dyDescent="0.25">
      <c r="A190" s="3"/>
      <c r="B190" s="3"/>
      <c r="C190" s="3"/>
      <c r="D190" s="3"/>
      <c r="E190" s="3"/>
      <c r="F190" s="3"/>
      <c r="G190" s="3"/>
      <c r="H190" s="3"/>
      <c r="I190" s="3"/>
      <c r="BC190" s="13"/>
      <c r="BD190" s="13"/>
      <c r="BE190" s="13"/>
      <c r="BF190" s="13"/>
      <c r="BG190" s="13"/>
      <c r="BH190" s="13"/>
      <c r="BI190" s="13"/>
    </row>
    <row r="191" spans="1:61" ht="15" customHeight="1" x14ac:dyDescent="0.25">
      <c r="A191" s="3"/>
      <c r="B191" s="3"/>
      <c r="C191" s="3"/>
      <c r="D191" s="3"/>
      <c r="E191" s="3"/>
      <c r="F191" s="3"/>
      <c r="G191" s="3"/>
      <c r="H191" s="3"/>
      <c r="I191" s="3"/>
      <c r="BC191" s="13"/>
      <c r="BD191" s="13"/>
      <c r="BE191" s="13"/>
      <c r="BF191" s="13"/>
      <c r="BG191" s="13"/>
      <c r="BH191" s="13"/>
      <c r="BI191" s="13"/>
    </row>
    <row r="192" spans="1:61" ht="15" customHeight="1" x14ac:dyDescent="0.25">
      <c r="A192" s="3"/>
      <c r="B192" s="3"/>
      <c r="C192" s="3"/>
      <c r="D192" s="3"/>
      <c r="E192" s="3"/>
      <c r="F192" s="3"/>
      <c r="G192" s="3"/>
      <c r="H192" s="3"/>
      <c r="I192" s="3"/>
      <c r="BC192" s="13"/>
      <c r="BD192" s="13"/>
      <c r="BE192" s="13"/>
      <c r="BF192" s="13"/>
      <c r="BG192" s="13"/>
      <c r="BH192" s="13"/>
      <c r="BI192" s="13"/>
    </row>
    <row r="193" spans="1:61" ht="15" customHeight="1" x14ac:dyDescent="0.25">
      <c r="A193" s="3"/>
      <c r="B193" s="3"/>
      <c r="C193" s="3"/>
      <c r="D193" s="3"/>
      <c r="E193" s="3"/>
      <c r="F193" s="3"/>
      <c r="G193" s="3"/>
      <c r="H193" s="3"/>
      <c r="I193" s="3"/>
      <c r="BC193" s="13"/>
      <c r="BD193" s="13"/>
      <c r="BE193" s="13"/>
      <c r="BF193" s="13"/>
      <c r="BG193" s="13"/>
      <c r="BH193" s="13"/>
      <c r="BI193" s="13"/>
    </row>
    <row r="194" spans="1:61" ht="15" customHeight="1" x14ac:dyDescent="0.25">
      <c r="A194" s="3"/>
      <c r="B194" s="3"/>
      <c r="C194" s="3"/>
      <c r="D194" s="3"/>
      <c r="E194" s="3"/>
      <c r="F194" s="3"/>
      <c r="G194" s="3"/>
      <c r="H194" s="3"/>
      <c r="I194" s="3"/>
      <c r="BC194" s="13"/>
      <c r="BD194" s="13"/>
      <c r="BE194" s="13"/>
      <c r="BF194" s="13"/>
      <c r="BG194" s="13"/>
      <c r="BH194" s="13"/>
      <c r="BI194" s="13"/>
    </row>
    <row r="195" spans="1:61" ht="15" customHeight="1" x14ac:dyDescent="0.25">
      <c r="A195" s="3"/>
      <c r="B195" s="3"/>
      <c r="C195" s="3"/>
      <c r="D195" s="3"/>
      <c r="E195" s="3"/>
      <c r="F195" s="3"/>
      <c r="G195" s="3"/>
      <c r="H195" s="3"/>
      <c r="I195" s="3"/>
      <c r="BC195" s="13"/>
      <c r="BD195" s="13"/>
      <c r="BE195" s="13"/>
      <c r="BF195" s="13"/>
      <c r="BG195" s="13"/>
      <c r="BH195" s="13"/>
      <c r="BI195" s="13"/>
    </row>
    <row r="196" spans="1:61" ht="15" customHeight="1" x14ac:dyDescent="0.25">
      <c r="A196" s="3"/>
      <c r="B196" s="3"/>
      <c r="C196" s="3"/>
      <c r="D196" s="3"/>
      <c r="E196" s="3"/>
      <c r="F196" s="3"/>
      <c r="G196" s="3"/>
      <c r="H196" s="3"/>
      <c r="I196" s="3"/>
    </row>
    <row r="197" spans="1:61" ht="15" customHeight="1" x14ac:dyDescent="0.25">
      <c r="A197" s="3"/>
      <c r="B197" s="3"/>
      <c r="C197" s="3"/>
      <c r="D197" s="3"/>
      <c r="E197" s="3"/>
      <c r="F197" s="3"/>
      <c r="G197" s="3"/>
      <c r="H197" s="3"/>
      <c r="I197" s="3"/>
    </row>
    <row r="198" spans="1:61" ht="15" customHeight="1" x14ac:dyDescent="0.25">
      <c r="A198" s="3"/>
      <c r="B198" s="3"/>
      <c r="C198" s="3"/>
      <c r="D198" s="3"/>
      <c r="E198" s="3"/>
      <c r="F198" s="3"/>
      <c r="G198" s="3"/>
      <c r="H198" s="3"/>
      <c r="I198" s="3"/>
    </row>
    <row r="199" spans="1:61" ht="15" customHeight="1" x14ac:dyDescent="0.25">
      <c r="A199" s="3"/>
      <c r="B199" s="3"/>
      <c r="C199" s="3"/>
      <c r="D199" s="3"/>
      <c r="E199" s="3"/>
      <c r="F199" s="3"/>
      <c r="G199" s="3"/>
      <c r="H199" s="3"/>
      <c r="I199" s="3"/>
    </row>
    <row r="200" spans="1:61" ht="15" customHeight="1" x14ac:dyDescent="0.25">
      <c r="A200" s="3"/>
      <c r="B200" s="3"/>
      <c r="C200" s="3"/>
      <c r="D200" s="3"/>
      <c r="E200" s="3"/>
      <c r="F200" s="3"/>
      <c r="G200" s="3"/>
      <c r="H200" s="3"/>
      <c r="I200" s="3"/>
    </row>
    <row r="201" spans="1:61" ht="12" customHeight="1" x14ac:dyDescent="0.25">
      <c r="A201" s="3"/>
      <c r="B201" s="3"/>
      <c r="C201" s="3"/>
      <c r="D201" s="3"/>
      <c r="E201" s="3"/>
      <c r="F201" s="3"/>
      <c r="G201" s="3"/>
      <c r="H201" s="3"/>
      <c r="I201" s="3"/>
      <c r="AA201" s="29"/>
      <c r="AB201" s="29"/>
      <c r="AC201" s="29"/>
      <c r="AD201" s="29"/>
      <c r="AE201" s="29"/>
      <c r="AF201" s="29"/>
      <c r="AG201" s="92"/>
      <c r="AH201" s="92"/>
      <c r="AI201" s="92"/>
      <c r="AJ201" s="92"/>
      <c r="AK201" s="92"/>
      <c r="AL201" s="92"/>
      <c r="AM201" s="92"/>
      <c r="AN201" s="92"/>
      <c r="AO201" s="92"/>
      <c r="AP201" s="92"/>
      <c r="AQ201" s="92"/>
      <c r="AR201" s="92"/>
      <c r="AS201" s="92"/>
      <c r="AT201" s="92"/>
      <c r="AU201" s="92"/>
      <c r="AV201" s="92"/>
      <c r="AW201" s="92"/>
      <c r="AX201" s="92"/>
      <c r="AY201" s="92"/>
      <c r="AZ201" s="92"/>
      <c r="BA201" s="92"/>
    </row>
    <row r="202" spans="1:61" ht="9.9499999999999993" customHeight="1" x14ac:dyDescent="0.25">
      <c r="A202" s="3"/>
      <c r="B202" s="3"/>
      <c r="C202" s="3"/>
      <c r="D202" s="3"/>
      <c r="E202" s="3"/>
      <c r="F202" s="3"/>
      <c r="G202" s="3"/>
      <c r="H202" s="3"/>
      <c r="I202" s="3"/>
      <c r="AA202" s="29"/>
      <c r="AB202" s="29"/>
      <c r="AC202" s="29"/>
      <c r="AD202" s="29"/>
      <c r="AE202" s="29"/>
      <c r="AF202" s="17"/>
      <c r="AG202" s="274" t="s">
        <v>25</v>
      </c>
      <c r="AH202" s="274"/>
      <c r="AI202" s="272"/>
      <c r="AJ202" s="272"/>
      <c r="AK202" s="272"/>
      <c r="AL202" s="272"/>
      <c r="AM202" s="272"/>
      <c r="AN202" s="92"/>
      <c r="AO202" s="92"/>
      <c r="AP202" s="92"/>
      <c r="AQ202" s="92"/>
      <c r="AR202" s="92"/>
      <c r="AS202" s="92"/>
      <c r="AT202" s="92"/>
      <c r="AU202" s="92"/>
      <c r="AV202" s="92"/>
      <c r="AW202" s="92"/>
      <c r="AX202" s="92"/>
      <c r="AY202" s="92"/>
      <c r="AZ202" s="92"/>
      <c r="BA202" s="92"/>
    </row>
    <row r="203" spans="1:61" ht="26.1" customHeight="1" x14ac:dyDescent="0.25">
      <c r="A203" s="3"/>
      <c r="B203" s="3"/>
      <c r="C203" s="3"/>
      <c r="D203" s="3"/>
      <c r="E203" s="3"/>
      <c r="F203" s="3"/>
      <c r="G203" s="3"/>
      <c r="H203" s="3"/>
      <c r="I203" s="3"/>
      <c r="AA203" s="29"/>
      <c r="AB203" s="29"/>
      <c r="AC203" s="29"/>
      <c r="AD203" s="29"/>
      <c r="AE203" s="29"/>
      <c r="AF203" s="17"/>
      <c r="AG203" s="274" t="e" vm="1">
        <v>#VALUE!</v>
      </c>
      <c r="AH203" s="274"/>
      <c r="AI203" s="275"/>
      <c r="AJ203" s="275"/>
      <c r="AK203" s="275"/>
      <c r="AL203" s="275"/>
      <c r="AM203" s="275"/>
      <c r="AN203" s="275"/>
      <c r="AO203" s="275"/>
      <c r="AP203" s="275"/>
      <c r="AQ203" s="92"/>
      <c r="AR203" s="93"/>
      <c r="AS203" s="228" t="s">
        <v>109</v>
      </c>
      <c r="AT203" s="95"/>
      <c r="AU203" s="95"/>
      <c r="AV203" s="93"/>
      <c r="AW203" s="93"/>
      <c r="AX203" s="93"/>
      <c r="AY203" s="93"/>
      <c r="AZ203" s="93"/>
      <c r="BA203" s="93"/>
    </row>
    <row r="204" spans="1:61" ht="12" customHeight="1" x14ac:dyDescent="0.25">
      <c r="A204" s="3"/>
      <c r="B204" s="3"/>
      <c r="C204" s="3"/>
      <c r="D204" s="3"/>
      <c r="E204" s="3"/>
      <c r="F204" s="3"/>
      <c r="G204" s="3"/>
      <c r="H204" s="3"/>
      <c r="I204" s="3"/>
      <c r="AA204" s="29"/>
      <c r="AB204" s="29"/>
      <c r="AC204" s="29"/>
      <c r="AD204" s="29"/>
      <c r="AE204" s="29"/>
      <c r="AF204" s="29"/>
      <c r="AG204" s="29"/>
      <c r="AH204" s="29"/>
      <c r="AI204" s="29"/>
      <c r="AJ204" s="29"/>
      <c r="AK204" s="29"/>
      <c r="AL204" s="29"/>
      <c r="AM204" s="29"/>
      <c r="AN204" s="92"/>
      <c r="AO204" s="92"/>
      <c r="AP204" s="92"/>
      <c r="AQ204" s="92"/>
      <c r="AR204" s="92"/>
      <c r="AS204" s="92"/>
      <c r="AT204" s="92"/>
      <c r="AU204" s="92"/>
      <c r="AV204" s="92"/>
      <c r="AW204" s="92"/>
      <c r="AX204" s="92"/>
      <c r="AY204" s="92"/>
      <c r="AZ204" s="92"/>
      <c r="BA204" s="92"/>
    </row>
    <row r="205" spans="1:61" ht="20.100000000000001" customHeight="1" x14ac:dyDescent="0.25">
      <c r="A205" s="3"/>
      <c r="B205" s="3"/>
      <c r="C205" s="3"/>
      <c r="D205" s="3"/>
      <c r="E205" s="3"/>
      <c r="F205" s="3"/>
      <c r="G205" s="3"/>
      <c r="H205" s="3"/>
      <c r="I205" s="3"/>
      <c r="AA205" s="29"/>
      <c r="AB205" s="29"/>
      <c r="AC205" s="29"/>
      <c r="AD205" s="29"/>
      <c r="AE205" s="29"/>
      <c r="AF205" s="29"/>
      <c r="AG205" s="92"/>
      <c r="AH205" s="92"/>
      <c r="AI205" s="96"/>
      <c r="AJ205" s="96"/>
      <c r="AK205" s="96"/>
      <c r="AL205" s="96"/>
      <c r="AM205" s="96"/>
      <c r="AN205" s="96"/>
      <c r="AO205" s="96"/>
      <c r="AP205" s="96"/>
      <c r="AQ205" s="96"/>
      <c r="AR205" s="93"/>
      <c r="AS205" s="16" t="s">
        <v>110</v>
      </c>
      <c r="AT205" s="95"/>
      <c r="AU205" s="95"/>
      <c r="AV205" s="93"/>
      <c r="AW205" s="93"/>
      <c r="AX205" s="93"/>
      <c r="AY205" s="93"/>
      <c r="AZ205" s="93"/>
      <c r="BA205" s="93"/>
    </row>
    <row r="206" spans="1:61" ht="18" customHeight="1" x14ac:dyDescent="0.25">
      <c r="A206" s="3"/>
      <c r="B206" s="3"/>
      <c r="C206" s="3"/>
      <c r="D206" s="3"/>
      <c r="E206" s="3"/>
      <c r="F206" s="3"/>
      <c r="G206" s="3"/>
      <c r="H206" s="3"/>
      <c r="I206" s="3"/>
      <c r="AA206" s="29"/>
      <c r="AB206" s="29"/>
      <c r="AC206" s="29"/>
      <c r="AD206" s="29"/>
      <c r="AE206" s="29"/>
      <c r="AF206" s="29"/>
      <c r="AG206" s="97" t="s">
        <v>26</v>
      </c>
      <c r="AH206" s="98"/>
      <c r="AI206" s="98"/>
      <c r="AJ206" s="98"/>
      <c r="AK206" s="98"/>
      <c r="AL206" s="98"/>
      <c r="AM206" s="99"/>
      <c r="AN206" s="330"/>
      <c r="AO206" s="331"/>
      <c r="AP206" s="331"/>
      <c r="AQ206" s="332"/>
      <c r="AR206" s="101"/>
      <c r="AS206" s="102"/>
      <c r="AT206" s="36"/>
      <c r="AU206" s="36"/>
      <c r="AV206" s="311">
        <f>H6</f>
        <v>0</v>
      </c>
      <c r="AW206" s="312"/>
      <c r="AX206" s="312"/>
      <c r="AY206" s="312"/>
      <c r="AZ206" s="312"/>
      <c r="BA206" s="313"/>
    </row>
    <row r="207" spans="1:61" ht="11.1" customHeight="1" x14ac:dyDescent="0.25">
      <c r="A207" s="3"/>
      <c r="B207" s="3"/>
      <c r="C207" s="3"/>
      <c r="D207" s="3"/>
      <c r="E207" s="3"/>
      <c r="F207" s="3"/>
      <c r="G207" s="3"/>
      <c r="H207" s="3"/>
      <c r="I207" s="3"/>
      <c r="AA207" s="29"/>
      <c r="AB207" s="29"/>
      <c r="AC207" s="29"/>
      <c r="AD207" s="29"/>
      <c r="AE207" s="29"/>
      <c r="AF207" s="29"/>
      <c r="AG207" s="379" t="s">
        <v>111</v>
      </c>
      <c r="AH207" s="103"/>
      <c r="AI207" s="32"/>
      <c r="AJ207" s="32"/>
      <c r="AK207" s="32"/>
      <c r="AL207" s="32"/>
      <c r="AM207" s="46"/>
      <c r="AN207" s="32"/>
      <c r="AO207" s="32"/>
      <c r="AP207" s="32"/>
      <c r="AQ207" s="46"/>
      <c r="AR207" s="101"/>
      <c r="AS207" s="104"/>
      <c r="AT207" s="105"/>
      <c r="AU207" s="105"/>
      <c r="AV207" s="314"/>
      <c r="AW207" s="314"/>
      <c r="AX207" s="314"/>
      <c r="AY207" s="314"/>
      <c r="AZ207" s="314"/>
      <c r="BA207" s="315"/>
    </row>
    <row r="208" spans="1:61" ht="6" customHeight="1" x14ac:dyDescent="0.25">
      <c r="A208" s="3"/>
      <c r="B208" s="3"/>
      <c r="C208" s="3"/>
      <c r="D208" s="3"/>
      <c r="E208" s="3"/>
      <c r="F208" s="3"/>
      <c r="G208" s="3"/>
      <c r="H208" s="3"/>
      <c r="I208" s="3"/>
      <c r="AA208" s="29"/>
      <c r="AB208" s="29"/>
      <c r="AC208" s="29"/>
      <c r="AD208" s="29"/>
      <c r="AE208" s="29"/>
      <c r="AF208" s="29"/>
      <c r="AG208" s="92"/>
      <c r="AH208" s="92"/>
      <c r="AI208" s="106"/>
      <c r="AJ208" s="106"/>
      <c r="AK208" s="106"/>
      <c r="AL208" s="106"/>
      <c r="AM208" s="106"/>
      <c r="AN208" s="106"/>
      <c r="AO208" s="106"/>
      <c r="AP208" s="106"/>
      <c r="AQ208" s="106"/>
      <c r="AR208" s="92"/>
      <c r="AS208" s="92"/>
      <c r="AT208" s="92"/>
      <c r="AU208" s="92"/>
      <c r="AV208" s="92"/>
      <c r="AW208" s="92"/>
      <c r="AX208" s="92"/>
      <c r="AY208" s="92"/>
      <c r="AZ208" s="92"/>
      <c r="BA208" s="92"/>
    </row>
    <row r="209" spans="1:53" ht="6" customHeight="1" x14ac:dyDescent="0.25">
      <c r="A209" s="3"/>
      <c r="B209" s="3"/>
      <c r="C209" s="3"/>
      <c r="D209" s="3"/>
      <c r="E209" s="3"/>
      <c r="F209" s="3"/>
      <c r="G209" s="3"/>
      <c r="H209" s="3"/>
      <c r="I209" s="3"/>
      <c r="AA209" s="29"/>
      <c r="AB209" s="29"/>
      <c r="AC209" s="29"/>
      <c r="AD209" s="29"/>
      <c r="AE209" s="29"/>
      <c r="AF209" s="29"/>
      <c r="AG209" s="92"/>
      <c r="AH209" s="92"/>
      <c r="AI209" s="92"/>
      <c r="AJ209" s="92"/>
      <c r="AK209" s="92"/>
      <c r="AL209" s="92"/>
      <c r="AM209" s="92"/>
      <c r="AN209" s="92"/>
      <c r="AO209" s="92"/>
      <c r="AP209" s="92"/>
      <c r="AQ209" s="92"/>
      <c r="AR209" s="92"/>
      <c r="AS209" s="92"/>
      <c r="AT209" s="92"/>
      <c r="AU209" s="92"/>
      <c r="AV209" s="92"/>
      <c r="AW209" s="92"/>
      <c r="AX209" s="92"/>
      <c r="AY209" s="92"/>
      <c r="AZ209" s="92"/>
      <c r="BA209" s="92"/>
    </row>
    <row r="210" spans="1:53" ht="15.95" customHeight="1" x14ac:dyDescent="0.25">
      <c r="A210" s="3"/>
      <c r="B210" s="3"/>
      <c r="C210" s="3"/>
      <c r="D210" s="3"/>
      <c r="E210" s="3"/>
      <c r="F210" s="3"/>
      <c r="G210" s="3"/>
      <c r="H210" s="3"/>
      <c r="I210" s="3"/>
      <c r="AA210" s="29"/>
      <c r="AB210" s="29"/>
      <c r="AC210" s="29"/>
      <c r="AD210" s="29"/>
      <c r="AE210" s="29"/>
      <c r="AF210" s="29"/>
      <c r="AG210" s="95" t="s">
        <v>87</v>
      </c>
      <c r="AH210" s="95"/>
      <c r="AI210" s="96"/>
      <c r="AJ210" s="17"/>
      <c r="AK210"/>
      <c r="AL210" s="96"/>
      <c r="AM210" s="96"/>
      <c r="AN210" s="96"/>
      <c r="AO210" s="96"/>
      <c r="AP210" s="96"/>
      <c r="AQ210" s="96"/>
      <c r="AR210" s="92"/>
      <c r="AS210" s="107" t="s">
        <v>27</v>
      </c>
      <c r="AT210" s="92"/>
      <c r="AU210" s="92"/>
      <c r="AV210" s="92"/>
      <c r="AW210" s="92"/>
      <c r="AX210" s="92"/>
      <c r="AY210" s="92"/>
      <c r="AZ210" s="92"/>
      <c r="BA210" s="92"/>
    </row>
    <row r="211" spans="1:53" ht="11.1" customHeight="1" x14ac:dyDescent="0.25">
      <c r="A211" s="3"/>
      <c r="B211" s="3"/>
      <c r="C211" s="3"/>
      <c r="D211" s="3"/>
      <c r="E211" s="3"/>
      <c r="F211" s="3"/>
      <c r="G211" s="3"/>
      <c r="H211" s="3"/>
      <c r="I211" s="3"/>
      <c r="AA211" s="29"/>
      <c r="AB211" s="29"/>
      <c r="AC211" s="29"/>
      <c r="AD211" s="29"/>
      <c r="AE211" s="29"/>
      <c r="AF211" s="29"/>
      <c r="AG211" s="108" t="s">
        <v>28</v>
      </c>
      <c r="AH211" s="109"/>
      <c r="AI211" s="33"/>
      <c r="AJ211" s="33"/>
      <c r="AK211" s="33"/>
      <c r="AL211" s="33"/>
      <c r="AM211" s="33"/>
      <c r="AN211" s="33"/>
      <c r="AO211" s="33"/>
      <c r="AP211" s="33"/>
      <c r="AQ211" s="99"/>
      <c r="AR211" s="110"/>
      <c r="AS211" s="111" t="s">
        <v>28</v>
      </c>
      <c r="AT211" s="33"/>
      <c r="AU211" s="33"/>
      <c r="AV211" s="33"/>
      <c r="AW211" s="33"/>
      <c r="AX211" s="33"/>
      <c r="AY211" s="33"/>
      <c r="AZ211" s="33"/>
      <c r="BA211" s="99"/>
    </row>
    <row r="212" spans="1:53" ht="14.1" customHeight="1" x14ac:dyDescent="0.25">
      <c r="A212" s="3"/>
      <c r="B212" s="3"/>
      <c r="C212" s="3"/>
      <c r="D212" s="3"/>
      <c r="E212" s="3"/>
      <c r="F212" s="3"/>
      <c r="G212" s="3"/>
      <c r="H212" s="3"/>
      <c r="I212" s="3"/>
      <c r="AA212" s="29"/>
      <c r="AB212" s="29"/>
      <c r="AC212" s="29"/>
      <c r="AD212" s="29"/>
      <c r="AE212" s="29"/>
      <c r="AF212" s="29"/>
      <c r="AG212" s="112"/>
      <c r="AH212" s="113"/>
      <c r="AI212" s="324">
        <f t="shared" ref="AI212" si="0">$E$11</f>
        <v>0</v>
      </c>
      <c r="AJ212" s="325"/>
      <c r="AK212" s="325"/>
      <c r="AL212" s="325"/>
      <c r="AM212" s="325"/>
      <c r="AN212" s="325"/>
      <c r="AO212" s="325"/>
      <c r="AP212" s="325"/>
      <c r="AQ212" s="326"/>
      <c r="AR212" s="110"/>
      <c r="AS212" s="112"/>
      <c r="AT212" s="115"/>
      <c r="AU212" s="31"/>
      <c r="AV212" s="316">
        <f t="shared" ref="AV212" si="1">$I$11</f>
        <v>0</v>
      </c>
      <c r="AW212" s="317"/>
      <c r="AX212" s="317"/>
      <c r="AY212" s="317"/>
      <c r="AZ212" s="317"/>
      <c r="BA212" s="318"/>
    </row>
    <row r="213" spans="1:53" ht="11.1" customHeight="1" x14ac:dyDescent="0.25">
      <c r="A213" s="3"/>
      <c r="B213" s="3"/>
      <c r="C213" s="3"/>
      <c r="D213" s="3"/>
      <c r="E213" s="3"/>
      <c r="F213" s="3"/>
      <c r="G213" s="3"/>
      <c r="H213" s="3"/>
      <c r="I213" s="3"/>
      <c r="AA213" s="29"/>
      <c r="AB213" s="29"/>
      <c r="AC213" s="29"/>
      <c r="AD213" s="29"/>
      <c r="AE213" s="29"/>
      <c r="AF213" s="29"/>
      <c r="AG213" s="111" t="s">
        <v>2</v>
      </c>
      <c r="AH213" s="33"/>
      <c r="AI213" s="33"/>
      <c r="AJ213" s="33"/>
      <c r="AK213" s="33"/>
      <c r="AL213" s="33"/>
      <c r="AM213" s="33"/>
      <c r="AN213" s="33"/>
      <c r="AO213" s="33"/>
      <c r="AP213" s="33"/>
      <c r="AQ213" s="99"/>
      <c r="AR213" s="110"/>
      <c r="AS213" s="111" t="s">
        <v>2</v>
      </c>
      <c r="AT213" s="33"/>
      <c r="AU213" s="33"/>
      <c r="AV213" s="33"/>
      <c r="AW213" s="33"/>
      <c r="AX213" s="33"/>
      <c r="AY213" s="33"/>
      <c r="AZ213" s="33"/>
      <c r="BA213" s="99"/>
    </row>
    <row r="214" spans="1:53" ht="14.1" customHeight="1" x14ac:dyDescent="0.25">
      <c r="A214" s="3"/>
      <c r="B214" s="3"/>
      <c r="C214" s="3"/>
      <c r="D214" s="3"/>
      <c r="E214" s="3"/>
      <c r="F214" s="3"/>
      <c r="G214" s="3"/>
      <c r="H214" s="3"/>
      <c r="I214" s="3"/>
      <c r="AA214" s="29"/>
      <c r="AB214" s="29"/>
      <c r="AC214" s="29"/>
      <c r="AD214" s="29"/>
      <c r="AE214" s="29"/>
      <c r="AF214" s="29"/>
      <c r="AG214" s="112"/>
      <c r="AH214" s="113"/>
      <c r="AI214" s="324">
        <f t="shared" ref="AI214" si="2">$E$8</f>
        <v>0</v>
      </c>
      <c r="AJ214" s="325"/>
      <c r="AK214" s="325"/>
      <c r="AL214" s="325"/>
      <c r="AM214" s="325"/>
      <c r="AN214" s="325"/>
      <c r="AO214" s="325"/>
      <c r="AP214" s="325"/>
      <c r="AQ214" s="326"/>
      <c r="AR214" s="110"/>
      <c r="AS214" s="112"/>
      <c r="AT214" s="115"/>
      <c r="AU214" s="31"/>
      <c r="AV214" s="316">
        <f t="shared" ref="AV214" si="3">$I$8</f>
        <v>0</v>
      </c>
      <c r="AW214" s="317"/>
      <c r="AX214" s="317"/>
      <c r="AY214" s="317"/>
      <c r="AZ214" s="317"/>
      <c r="BA214" s="318"/>
    </row>
    <row r="215" spans="1:53" ht="11.1" customHeight="1" x14ac:dyDescent="0.25">
      <c r="A215" s="3"/>
      <c r="B215" s="3"/>
      <c r="C215" s="3"/>
      <c r="D215" s="3"/>
      <c r="E215" s="3"/>
      <c r="F215" s="3"/>
      <c r="G215" s="3"/>
      <c r="H215" s="3"/>
      <c r="I215" s="3"/>
      <c r="AA215" s="29"/>
      <c r="AB215" s="29"/>
      <c r="AC215" s="29"/>
      <c r="AD215" s="29"/>
      <c r="AE215" s="29"/>
      <c r="AF215" s="29"/>
      <c r="AG215" s="111" t="s">
        <v>3</v>
      </c>
      <c r="AH215" s="116"/>
      <c r="AI215" s="33"/>
      <c r="AJ215" s="33"/>
      <c r="AK215" s="33"/>
      <c r="AL215" s="33"/>
      <c r="AM215" s="33"/>
      <c r="AN215" s="33"/>
      <c r="AO215" s="33"/>
      <c r="AP215" s="33"/>
      <c r="AQ215" s="99"/>
      <c r="AR215" s="110"/>
      <c r="AS215" s="111" t="s">
        <v>3</v>
      </c>
      <c r="AT215" s="116"/>
      <c r="AU215" s="116"/>
      <c r="AV215" s="33"/>
      <c r="AW215" s="33"/>
      <c r="AX215" s="33"/>
      <c r="AY215" s="33"/>
      <c r="AZ215" s="33"/>
      <c r="BA215" s="99"/>
    </row>
    <row r="216" spans="1:53" ht="14.1" customHeight="1" x14ac:dyDescent="0.25">
      <c r="A216" s="3"/>
      <c r="B216" s="3"/>
      <c r="C216" s="3"/>
      <c r="D216" s="3"/>
      <c r="E216" s="3"/>
      <c r="F216" s="3"/>
      <c r="G216" s="3"/>
      <c r="H216" s="3"/>
      <c r="I216" s="3"/>
      <c r="AA216" s="29"/>
      <c r="AB216" s="29"/>
      <c r="AC216" s="29"/>
      <c r="AD216" s="29"/>
      <c r="AE216" s="29"/>
      <c r="AF216" s="29"/>
      <c r="AG216" s="117"/>
      <c r="AH216" s="118"/>
      <c r="AI216" s="327">
        <f t="shared" ref="AI216" si="4">$E$9</f>
        <v>0</v>
      </c>
      <c r="AJ216" s="328"/>
      <c r="AK216" s="328"/>
      <c r="AL216" s="328"/>
      <c r="AM216" s="328"/>
      <c r="AN216" s="328"/>
      <c r="AO216" s="328"/>
      <c r="AP216" s="328"/>
      <c r="AQ216" s="329"/>
      <c r="AR216" s="110"/>
      <c r="AS216" s="110"/>
      <c r="AT216" s="118"/>
      <c r="AU216" s="119"/>
      <c r="AV216" s="327">
        <f t="shared" ref="AV216" si="5">$I$9</f>
        <v>0</v>
      </c>
      <c r="AW216" s="328"/>
      <c r="AX216" s="328"/>
      <c r="AY216" s="328"/>
      <c r="AZ216" s="328"/>
      <c r="BA216" s="329"/>
    </row>
    <row r="217" spans="1:53" ht="14.1" customHeight="1" x14ac:dyDescent="0.25">
      <c r="A217" s="3"/>
      <c r="B217" s="3"/>
      <c r="C217" s="3"/>
      <c r="D217" s="3"/>
      <c r="E217" s="3"/>
      <c r="F217" s="3"/>
      <c r="G217" s="3"/>
      <c r="H217" s="3"/>
      <c r="I217" s="3"/>
      <c r="AA217" s="29"/>
      <c r="AB217" s="29"/>
      <c r="AC217" s="29"/>
      <c r="AD217" s="29"/>
      <c r="AE217" s="29"/>
      <c r="AF217" s="29"/>
      <c r="AG217" s="112"/>
      <c r="AH217" s="32"/>
      <c r="AI217" s="114">
        <f>$E$10</f>
        <v>0</v>
      </c>
      <c r="AJ217" s="324">
        <f t="shared" ref="AJ217" si="6">$F$10</f>
        <v>0</v>
      </c>
      <c r="AK217" s="325"/>
      <c r="AL217" s="325"/>
      <c r="AM217" s="325"/>
      <c r="AN217" s="325"/>
      <c r="AO217" s="325"/>
      <c r="AP217" s="325"/>
      <c r="AQ217" s="326"/>
      <c r="AR217" s="110"/>
      <c r="AS217" s="112"/>
      <c r="AT217" s="32"/>
      <c r="AU217" s="32"/>
      <c r="AV217" s="114">
        <f>$I$10</f>
        <v>0</v>
      </c>
      <c r="AW217" s="324">
        <f t="shared" ref="AW217" si="7">$J$10</f>
        <v>0</v>
      </c>
      <c r="AX217" s="325"/>
      <c r="AY217" s="325"/>
      <c r="AZ217" s="325"/>
      <c r="BA217" s="326"/>
    </row>
    <row r="218" spans="1:53" ht="9.9499999999999993" customHeight="1" x14ac:dyDescent="0.25">
      <c r="A218" s="3"/>
      <c r="B218" s="3"/>
      <c r="C218" s="3"/>
      <c r="D218" s="3"/>
      <c r="E218" s="3"/>
      <c r="F218" s="3"/>
      <c r="G218" s="3"/>
      <c r="H218" s="3"/>
      <c r="I218" s="3"/>
      <c r="AA218" s="29"/>
      <c r="AB218" s="29"/>
      <c r="AC218" s="29"/>
      <c r="AD218" s="29"/>
      <c r="AE218" s="29"/>
      <c r="AF218" s="29"/>
      <c r="AG218" s="106"/>
      <c r="AH218" s="106"/>
      <c r="AI218" s="106"/>
      <c r="AJ218" s="106"/>
      <c r="AK218" s="106"/>
      <c r="AL218" s="106"/>
      <c r="AM218" s="106"/>
      <c r="AN218" s="106"/>
      <c r="AO218" s="106"/>
      <c r="AP218" s="106"/>
      <c r="AQ218" s="106"/>
      <c r="AR218" s="92"/>
      <c r="AS218" s="92"/>
      <c r="AT218" s="92"/>
      <c r="AU218" s="92"/>
      <c r="AV218" s="92"/>
      <c r="AW218" s="92"/>
      <c r="AX218" s="92"/>
      <c r="AY218" s="92"/>
      <c r="AZ218" s="92"/>
      <c r="BA218" s="92"/>
    </row>
    <row r="219" spans="1:53" ht="17.100000000000001" customHeight="1" x14ac:dyDescent="0.25">
      <c r="A219" s="3"/>
      <c r="B219" s="3"/>
      <c r="C219" s="3"/>
      <c r="D219" s="3"/>
      <c r="E219" s="3"/>
      <c r="F219" s="3"/>
      <c r="G219" s="3"/>
      <c r="H219" s="3"/>
      <c r="I219" s="3"/>
      <c r="AA219" s="29"/>
      <c r="AB219" s="29"/>
      <c r="AC219" s="29"/>
      <c r="AD219" s="29"/>
      <c r="AE219" s="29"/>
      <c r="AF219" s="29"/>
      <c r="AG219" s="120" t="s">
        <v>29</v>
      </c>
      <c r="AH219" s="120"/>
      <c r="AI219" s="96"/>
      <c r="AJ219" s="96"/>
      <c r="AK219" s="96"/>
      <c r="AL219" s="96"/>
      <c r="AM219" s="96"/>
      <c r="AN219" s="96"/>
      <c r="AO219" s="96"/>
      <c r="AP219" s="96"/>
      <c r="AQ219" s="96"/>
      <c r="AR219" s="92"/>
      <c r="AS219" s="92"/>
      <c r="AT219" s="92"/>
      <c r="AU219" s="92"/>
      <c r="AV219" s="92"/>
      <c r="AW219" s="92"/>
      <c r="AX219" s="96"/>
      <c r="AY219" s="96"/>
      <c r="AZ219" s="96"/>
      <c r="BA219" s="96"/>
    </row>
    <row r="220" spans="1:53" ht="21.95" customHeight="1" x14ac:dyDescent="0.25">
      <c r="A220" s="3"/>
      <c r="B220" s="3"/>
      <c r="C220" s="3"/>
      <c r="D220" s="3"/>
      <c r="E220" s="3"/>
      <c r="F220" s="3"/>
      <c r="G220" s="3"/>
      <c r="H220" s="3"/>
      <c r="I220" s="3"/>
      <c r="AA220" s="29"/>
      <c r="AB220" s="29"/>
      <c r="AC220" s="29"/>
      <c r="AD220" s="29"/>
      <c r="AE220" s="29"/>
      <c r="AF220" s="29"/>
      <c r="AG220" s="319" t="s">
        <v>106</v>
      </c>
      <c r="AH220" s="320"/>
      <c r="AI220" s="320"/>
      <c r="AJ220" s="320"/>
      <c r="AK220" s="320"/>
      <c r="AL220" s="320"/>
      <c r="AM220" s="321"/>
      <c r="AN220" s="121" t="s">
        <v>30</v>
      </c>
      <c r="AO220" s="322">
        <f>IF(BF181=4,BE189,0)</f>
        <v>0</v>
      </c>
      <c r="AP220" s="322"/>
      <c r="AQ220" s="323"/>
      <c r="AR220" s="110"/>
      <c r="AS220" s="122"/>
      <c r="AT220" s="123" t="s">
        <v>31</v>
      </c>
      <c r="AU220" s="123"/>
      <c r="AV220" s="124"/>
      <c r="AW220" s="123" t="s">
        <v>32</v>
      </c>
      <c r="AX220" s="124"/>
      <c r="AY220" s="124"/>
      <c r="AZ220" s="125" t="s">
        <v>33</v>
      </c>
      <c r="BA220" s="126">
        <f>AO220*0.3142</f>
        <v>0</v>
      </c>
    </row>
    <row r="221" spans="1:53" ht="21.95" customHeight="1" x14ac:dyDescent="0.25">
      <c r="A221" s="3"/>
      <c r="B221" s="3"/>
      <c r="C221" s="3"/>
      <c r="D221" s="3"/>
      <c r="E221" s="3"/>
      <c r="F221" s="3"/>
      <c r="G221" s="3"/>
      <c r="H221" s="3"/>
      <c r="I221" s="3"/>
      <c r="AA221" s="29"/>
      <c r="AB221" s="29"/>
      <c r="AC221" s="29"/>
      <c r="AD221" s="29"/>
      <c r="AE221" s="29"/>
      <c r="AF221" s="29"/>
      <c r="AG221" s="319" t="s">
        <v>107</v>
      </c>
      <c r="AH221" s="320"/>
      <c r="AI221" s="320"/>
      <c r="AJ221" s="320"/>
      <c r="AK221" s="320"/>
      <c r="AL221" s="320"/>
      <c r="AM221" s="321"/>
      <c r="AN221" s="127">
        <v>11</v>
      </c>
      <c r="AO221" s="322">
        <f>IF(BF181=11,BE189,0)</f>
        <v>0</v>
      </c>
      <c r="AP221" s="322"/>
      <c r="AQ221" s="323"/>
      <c r="AR221" s="110"/>
      <c r="AS221" s="122"/>
      <c r="AT221" s="123" t="s">
        <v>34</v>
      </c>
      <c r="AU221" s="123"/>
      <c r="AV221" s="124"/>
      <c r="AW221" s="123" t="s">
        <v>35</v>
      </c>
      <c r="AX221" s="124"/>
      <c r="AY221" s="124"/>
      <c r="AZ221" s="128">
        <v>12</v>
      </c>
      <c r="BA221" s="126">
        <f>AO221*0.1021</f>
        <v>0</v>
      </c>
    </row>
    <row r="222" spans="1:53" ht="12" customHeight="1" x14ac:dyDescent="0.25">
      <c r="A222" s="3"/>
      <c r="B222" s="3"/>
      <c r="C222" s="3"/>
      <c r="D222" s="3"/>
      <c r="E222" s="3"/>
      <c r="F222" s="3"/>
      <c r="G222" s="3"/>
      <c r="H222" s="3"/>
      <c r="I222" s="3"/>
      <c r="AA222" s="29"/>
      <c r="AB222" s="29"/>
      <c r="AC222" s="29"/>
      <c r="AD222" s="29"/>
      <c r="AE222" s="29"/>
      <c r="AF222" s="29"/>
      <c r="AG222" s="106"/>
      <c r="AH222" s="106"/>
      <c r="AI222" s="106"/>
      <c r="AJ222" s="106"/>
      <c r="AK222" s="106"/>
      <c r="AL222" s="106"/>
      <c r="AM222" s="106"/>
      <c r="AN222" s="106"/>
      <c r="AO222" s="106"/>
      <c r="AP222" s="106"/>
      <c r="AQ222" s="106"/>
      <c r="AR222" s="92"/>
      <c r="AS222" s="92"/>
      <c r="AT222" s="92"/>
      <c r="AU222" s="92"/>
      <c r="AV222" s="92"/>
      <c r="AW222" s="92"/>
      <c r="AX222" s="92"/>
      <c r="AY222" s="92"/>
      <c r="AZ222" s="92"/>
      <c r="BA222" s="92"/>
    </row>
    <row r="223" spans="1:53" ht="17.100000000000001" customHeight="1" x14ac:dyDescent="0.25">
      <c r="A223" s="3"/>
      <c r="B223" s="3"/>
      <c r="C223" s="3"/>
      <c r="D223" s="3"/>
      <c r="E223" s="3"/>
      <c r="F223" s="3"/>
      <c r="G223" s="3"/>
      <c r="H223" s="3"/>
      <c r="I223" s="3"/>
      <c r="AA223" s="29"/>
      <c r="AB223" s="29"/>
      <c r="AC223" s="29"/>
      <c r="AD223" s="29"/>
      <c r="AE223" s="29"/>
      <c r="AF223" s="29"/>
      <c r="AG223" s="107" t="s">
        <v>36</v>
      </c>
      <c r="AH223" s="107"/>
      <c r="AI223" s="92"/>
      <c r="AJ223" s="92"/>
      <c r="AK223" s="17" t="s">
        <v>37</v>
      </c>
      <c r="AL223" s="92"/>
      <c r="AM223" s="92"/>
      <c r="AN223" s="92"/>
      <c r="AO223" s="92"/>
      <c r="AP223" s="92"/>
      <c r="AQ223" s="92"/>
      <c r="AR223" s="92"/>
      <c r="AS223" s="92"/>
      <c r="AT223" s="92"/>
      <c r="AU223" s="92"/>
      <c r="AV223" s="92"/>
      <c r="AW223" s="92"/>
      <c r="AX223" s="92"/>
      <c r="AY223" s="92"/>
      <c r="AZ223" s="92"/>
      <c r="BA223" s="92"/>
    </row>
    <row r="224" spans="1:53" ht="23.1" customHeight="1" x14ac:dyDescent="0.25">
      <c r="A224" s="3"/>
      <c r="B224" s="3"/>
      <c r="C224" s="3"/>
      <c r="D224" s="3"/>
      <c r="E224" s="3"/>
      <c r="F224" s="3"/>
      <c r="G224" s="3"/>
      <c r="H224" s="3"/>
      <c r="I224" s="3"/>
      <c r="AA224" s="29"/>
      <c r="AB224" s="29"/>
      <c r="AC224" s="29"/>
      <c r="AD224" s="29"/>
      <c r="AE224" s="29"/>
      <c r="AF224" s="29"/>
      <c r="AG224" s="304" t="s">
        <v>38</v>
      </c>
      <c r="AH224" s="353"/>
      <c r="AI224" s="353"/>
      <c r="AJ224" s="353"/>
      <c r="AK224" s="353"/>
      <c r="AL224" s="129"/>
      <c r="AM224" s="130"/>
      <c r="AN224" s="121" t="s">
        <v>39</v>
      </c>
      <c r="AO224" s="354">
        <f>I14</f>
        <v>0</v>
      </c>
      <c r="AP224" s="354"/>
      <c r="AQ224" s="355"/>
      <c r="AR224" s="29"/>
      <c r="AS224" s="362" t="s">
        <v>86</v>
      </c>
      <c r="AT224" s="363"/>
      <c r="AU224" s="363"/>
      <c r="AV224" s="363"/>
      <c r="AW224" s="363"/>
      <c r="AX224" s="129"/>
      <c r="AY224" s="130"/>
      <c r="AZ224" s="125" t="s">
        <v>40</v>
      </c>
      <c r="BA224" s="131">
        <f>AO224*0.3</f>
        <v>0</v>
      </c>
    </row>
    <row r="225" spans="1:53" ht="15.95" customHeight="1" x14ac:dyDescent="0.25">
      <c r="A225" s="3"/>
      <c r="B225" s="3"/>
      <c r="C225" s="3"/>
      <c r="D225" s="3"/>
      <c r="E225" s="3"/>
      <c r="F225" s="3"/>
      <c r="G225" s="3"/>
      <c r="H225" s="3"/>
      <c r="I225" s="3"/>
      <c r="AA225" s="29"/>
      <c r="AB225" s="29"/>
      <c r="AC225" s="29"/>
      <c r="AD225" s="29"/>
      <c r="AE225" s="29"/>
      <c r="AF225" s="29"/>
      <c r="AG225" s="92"/>
      <c r="AH225" s="92"/>
      <c r="AI225" s="92"/>
      <c r="AJ225" s="92"/>
      <c r="AK225" s="92"/>
      <c r="AL225" s="92"/>
      <c r="AM225" s="92"/>
      <c r="AN225" s="92"/>
      <c r="AO225" s="92"/>
      <c r="AP225" s="92"/>
      <c r="AQ225" s="92"/>
      <c r="AR225" s="92"/>
      <c r="AS225" s="92"/>
      <c r="AT225" s="92"/>
      <c r="AU225" s="92"/>
      <c r="AV225" s="92"/>
      <c r="AW225" s="92"/>
      <c r="AX225" s="92"/>
      <c r="AY225" s="92"/>
      <c r="AZ225" s="92"/>
      <c r="BA225" s="92"/>
    </row>
    <row r="226" spans="1:53" ht="17.100000000000001" customHeight="1" x14ac:dyDescent="0.25">
      <c r="A226" s="3"/>
      <c r="B226" s="3"/>
      <c r="C226" s="3"/>
      <c r="D226" s="3"/>
      <c r="E226" s="3"/>
      <c r="F226" s="3"/>
      <c r="G226" s="3"/>
      <c r="H226" s="3"/>
      <c r="I226" s="3"/>
      <c r="AA226" s="29"/>
      <c r="AB226" s="29"/>
      <c r="AC226" s="29"/>
      <c r="AD226" s="29"/>
      <c r="AE226" s="29"/>
      <c r="AF226" s="29"/>
      <c r="AG226" s="94" t="s">
        <v>41</v>
      </c>
      <c r="AH226" s="94"/>
      <c r="AI226" s="107"/>
      <c r="AJ226" s="107"/>
      <c r="AK226" s="107"/>
      <c r="AL226" s="107"/>
      <c r="AM226" s="107"/>
      <c r="AN226" s="107"/>
      <c r="AO226" s="107"/>
      <c r="AP226" s="107"/>
      <c r="AQ226" s="107"/>
      <c r="AR226" s="92"/>
      <c r="AS226" s="92"/>
      <c r="AT226" s="92"/>
      <c r="AU226" s="92"/>
      <c r="AV226" s="92"/>
      <c r="AW226" s="92"/>
      <c r="AX226" s="92"/>
      <c r="AY226" s="92"/>
      <c r="AZ226" s="92"/>
      <c r="BA226" s="92"/>
    </row>
    <row r="227" spans="1:53" ht="20.100000000000001" customHeight="1" x14ac:dyDescent="0.25">
      <c r="A227" s="3"/>
      <c r="B227" s="3"/>
      <c r="C227" s="3"/>
      <c r="D227" s="3"/>
      <c r="E227" s="3"/>
      <c r="F227" s="3"/>
      <c r="G227" s="3"/>
      <c r="H227" s="3"/>
      <c r="I227" s="3"/>
      <c r="AA227" s="29"/>
      <c r="AB227" s="29"/>
      <c r="AC227" s="29"/>
      <c r="AD227" s="29"/>
      <c r="AE227" s="17"/>
      <c r="AF227" s="29"/>
      <c r="AG227" s="132" t="s">
        <v>42</v>
      </c>
      <c r="AH227" s="133"/>
      <c r="AI227" s="133"/>
      <c r="AJ227" s="133"/>
      <c r="AK227" s="133"/>
      <c r="AL227" s="129"/>
      <c r="AM227" s="129"/>
      <c r="AN227" s="129"/>
      <c r="AO227" s="354">
        <f>I15</f>
        <v>0</v>
      </c>
      <c r="AP227" s="354"/>
      <c r="AQ227" s="355"/>
      <c r="AR227" s="92"/>
      <c r="AS227" s="92"/>
      <c r="AT227" s="92"/>
      <c r="AU227" s="92"/>
      <c r="AV227" s="92"/>
      <c r="AW227" s="92"/>
      <c r="AX227" s="92"/>
      <c r="AY227" s="92"/>
      <c r="AZ227" s="92"/>
      <c r="BA227" s="92"/>
    </row>
    <row r="228" spans="1:53" ht="12" customHeight="1" x14ac:dyDescent="0.25">
      <c r="A228" s="3"/>
      <c r="B228" s="3"/>
      <c r="C228" s="3"/>
      <c r="D228" s="3"/>
      <c r="E228" s="3"/>
      <c r="F228" s="3"/>
      <c r="G228" s="3"/>
      <c r="H228" s="3"/>
      <c r="I228" s="3"/>
      <c r="AA228" s="29"/>
      <c r="AB228" s="29"/>
      <c r="AC228" s="29"/>
      <c r="AD228" s="29"/>
      <c r="AE228" s="29"/>
      <c r="AF228" s="29"/>
      <c r="AG228" s="92"/>
      <c r="AH228" s="92"/>
      <c r="AI228" s="92"/>
      <c r="AJ228" s="92"/>
      <c r="AK228" s="92"/>
      <c r="AL228" s="92"/>
      <c r="AM228" s="92"/>
      <c r="AN228" s="92"/>
      <c r="AO228" s="92"/>
      <c r="AP228" s="92"/>
      <c r="AQ228" s="92"/>
      <c r="AR228" s="92"/>
      <c r="AS228" s="92"/>
      <c r="AT228" s="92"/>
      <c r="AU228" s="92"/>
      <c r="AV228" s="92"/>
      <c r="AW228" s="92"/>
      <c r="AX228" s="92"/>
      <c r="AY228" s="92"/>
      <c r="AZ228" s="92"/>
      <c r="BA228" s="92"/>
    </row>
    <row r="229" spans="1:53" ht="17.100000000000001" customHeight="1" x14ac:dyDescent="0.25">
      <c r="A229" s="3"/>
      <c r="B229" s="3"/>
      <c r="C229" s="3"/>
      <c r="D229" s="3"/>
      <c r="E229" s="3"/>
      <c r="F229" s="3"/>
      <c r="G229" s="3"/>
      <c r="H229" s="3"/>
      <c r="I229" s="3"/>
      <c r="AA229" s="92"/>
      <c r="AB229" s="92"/>
      <c r="AC229" s="29"/>
      <c r="AD229" s="29"/>
      <c r="AE229" s="29"/>
      <c r="AF229" s="17"/>
      <c r="AG229" s="107" t="s">
        <v>43</v>
      </c>
      <c r="AH229" s="107"/>
      <c r="AI229" s="92"/>
      <c r="AJ229" s="92"/>
      <c r="AK229" s="92"/>
      <c r="AL229" s="92"/>
      <c r="AM229" s="92"/>
      <c r="AN229" s="92"/>
      <c r="AO229" s="92"/>
      <c r="AP229" s="92"/>
      <c r="AQ229" s="92"/>
      <c r="AR229" s="92"/>
      <c r="AS229" s="92"/>
      <c r="AT229" s="92"/>
      <c r="AU229" s="92"/>
      <c r="AV229" s="92"/>
      <c r="AW229" s="92"/>
      <c r="AX229" s="134"/>
      <c r="AY229" s="29"/>
      <c r="AZ229" s="29"/>
      <c r="BA229" s="29"/>
    </row>
    <row r="230" spans="1:53" ht="24.95" customHeight="1" x14ac:dyDescent="0.25">
      <c r="A230" s="3"/>
      <c r="B230" s="3"/>
      <c r="C230" s="3"/>
      <c r="D230" s="3"/>
      <c r="E230" s="3"/>
      <c r="F230" s="3"/>
      <c r="G230" s="3"/>
      <c r="H230" s="3"/>
      <c r="I230" s="3"/>
      <c r="AA230" s="92"/>
      <c r="AB230" s="92"/>
      <c r="AC230" s="29"/>
      <c r="AD230" s="29"/>
      <c r="AE230" s="29"/>
      <c r="AF230" s="17"/>
      <c r="AG230" s="304" t="s">
        <v>44</v>
      </c>
      <c r="AH230" s="305"/>
      <c r="AI230" s="305"/>
      <c r="AJ230" s="305"/>
      <c r="AK230" s="305"/>
      <c r="AL230" s="305"/>
      <c r="AM230" s="135"/>
      <c r="AN230" s="121" t="s">
        <v>45</v>
      </c>
      <c r="AO230" s="306"/>
      <c r="AP230" s="306"/>
      <c r="AQ230" s="307"/>
      <c r="AR230" s="29"/>
      <c r="AS230" s="220"/>
      <c r="AT230" s="370" t="s">
        <v>46</v>
      </c>
      <c r="AU230" s="371"/>
      <c r="AV230" s="371"/>
      <c r="AW230" s="371"/>
      <c r="AX230" s="371"/>
      <c r="AY230" s="372"/>
      <c r="AZ230" s="125" t="s">
        <v>47</v>
      </c>
      <c r="BA230" s="136"/>
    </row>
    <row r="231" spans="1:53" ht="24.95" customHeight="1" x14ac:dyDescent="0.25">
      <c r="A231" s="3"/>
      <c r="B231" s="3"/>
      <c r="C231" s="3"/>
      <c r="D231" s="3"/>
      <c r="E231" s="3"/>
      <c r="F231" s="3"/>
      <c r="G231" s="3"/>
      <c r="H231" s="3"/>
      <c r="I231" s="3"/>
      <c r="AA231" s="92"/>
      <c r="AB231" s="273"/>
      <c r="AC231" s="29"/>
      <c r="AD231" s="29"/>
      <c r="AE231" s="29"/>
      <c r="AF231" s="29"/>
      <c r="AG231" s="304" t="s">
        <v>48</v>
      </c>
      <c r="AH231" s="305"/>
      <c r="AI231" s="305"/>
      <c r="AJ231" s="305"/>
      <c r="AK231" s="305"/>
      <c r="AL231" s="305"/>
      <c r="AM231" s="135"/>
      <c r="AN231" s="121" t="s">
        <v>49</v>
      </c>
      <c r="AO231" s="306"/>
      <c r="AP231" s="306"/>
      <c r="AQ231" s="307"/>
      <c r="AR231" s="29"/>
      <c r="AS231" s="221"/>
      <c r="AT231" s="308" t="s">
        <v>89</v>
      </c>
      <c r="AU231" s="305"/>
      <c r="AV231" s="305"/>
      <c r="AW231" s="305"/>
      <c r="AX231" s="305"/>
      <c r="AY231" s="309"/>
      <c r="AZ231" s="125" t="s">
        <v>50</v>
      </c>
      <c r="BA231" s="136"/>
    </row>
    <row r="232" spans="1:53" ht="24.95" customHeight="1" x14ac:dyDescent="0.25">
      <c r="A232" s="3"/>
      <c r="B232" s="3"/>
      <c r="C232" s="3"/>
      <c r="D232" s="3"/>
      <c r="E232" s="3"/>
      <c r="F232" s="3"/>
      <c r="G232" s="3"/>
      <c r="H232" s="3"/>
      <c r="I232" s="3"/>
      <c r="AA232" s="92"/>
      <c r="AB232" s="272"/>
      <c r="AC232" s="29"/>
      <c r="AD232" s="17"/>
      <c r="AE232" s="29"/>
      <c r="AF232" s="29"/>
      <c r="AG232" s="304" t="s">
        <v>51</v>
      </c>
      <c r="AH232" s="305"/>
      <c r="AI232" s="305"/>
      <c r="AJ232" s="305"/>
      <c r="AK232" s="305"/>
      <c r="AL232" s="305"/>
      <c r="AM232" s="135"/>
      <c r="AN232" s="121" t="s">
        <v>52</v>
      </c>
      <c r="AO232" s="306"/>
      <c r="AP232" s="306"/>
      <c r="AQ232" s="307"/>
      <c r="AR232" s="29"/>
      <c r="AS232" s="222"/>
      <c r="AT232" s="308" t="s">
        <v>88</v>
      </c>
      <c r="AU232" s="308"/>
      <c r="AV232" s="308"/>
      <c r="AW232" s="308"/>
      <c r="AX232" s="308"/>
      <c r="AY232" s="310"/>
      <c r="AZ232" s="138" t="s">
        <v>53</v>
      </c>
      <c r="BA232" s="139"/>
    </row>
    <row r="233" spans="1:53" ht="24" customHeight="1" x14ac:dyDescent="0.25">
      <c r="A233" s="3"/>
      <c r="B233" s="3"/>
      <c r="C233" s="3"/>
      <c r="D233" s="3"/>
      <c r="E233" s="3"/>
      <c r="F233" s="3"/>
      <c r="G233" s="3"/>
      <c r="H233" s="3"/>
      <c r="I233" s="3"/>
      <c r="AA233" s="92"/>
      <c r="AB233" s="92"/>
      <c r="AC233" s="29"/>
      <c r="AD233" s="17"/>
      <c r="AE233" s="29"/>
      <c r="AF233" s="29"/>
      <c r="AG233" s="140"/>
      <c r="AH233" s="92"/>
      <c r="AI233" s="92"/>
      <c r="AJ233" s="92"/>
      <c r="AK233" s="92"/>
      <c r="AL233" s="92"/>
      <c r="AM233" s="92"/>
      <c r="AN233" s="92"/>
      <c r="AO233" s="92"/>
      <c r="AP233" s="92"/>
      <c r="AQ233" s="92"/>
      <c r="AR233" s="92"/>
      <c r="AS233" s="364" t="s">
        <v>54</v>
      </c>
      <c r="AT233" s="365"/>
      <c r="AU233" s="365"/>
      <c r="AV233" s="365"/>
      <c r="AW233" s="365"/>
      <c r="AX233" s="365"/>
      <c r="AY233" s="366"/>
      <c r="AZ233" s="125" t="s">
        <v>55</v>
      </c>
      <c r="BA233" s="131">
        <f>G30</f>
        <v>0</v>
      </c>
    </row>
    <row r="234" spans="1:53" ht="21.95" customHeight="1" x14ac:dyDescent="0.25">
      <c r="A234" s="3"/>
      <c r="B234" s="3"/>
      <c r="C234" s="3"/>
      <c r="D234" s="3"/>
      <c r="E234" s="3"/>
      <c r="F234" s="3"/>
      <c r="G234" s="3"/>
      <c r="H234" s="3"/>
      <c r="I234" s="3"/>
      <c r="AA234" s="92"/>
      <c r="AB234" s="92"/>
      <c r="AC234" s="29"/>
      <c r="AD234" s="17"/>
      <c r="AE234" s="29"/>
      <c r="AF234" s="29"/>
      <c r="AG234" s="141" t="s">
        <v>56</v>
      </c>
      <c r="AH234" s="96"/>
      <c r="AI234" s="96"/>
      <c r="AJ234" s="96"/>
      <c r="AK234" s="96"/>
      <c r="AL234" s="96"/>
      <c r="AM234" s="96"/>
      <c r="AN234" s="96"/>
      <c r="AO234" s="96"/>
      <c r="AP234" s="96"/>
      <c r="AQ234" s="96"/>
      <c r="AR234" s="96"/>
      <c r="AS234" s="96"/>
      <c r="AT234" s="96"/>
      <c r="AU234" s="96"/>
      <c r="AV234" s="96"/>
      <c r="AW234" s="96"/>
      <c r="AX234" s="96"/>
      <c r="AY234" s="96"/>
      <c r="AZ234" s="96"/>
      <c r="BA234" s="96"/>
    </row>
    <row r="235" spans="1:53" ht="24.95" customHeight="1" x14ac:dyDescent="0.25">
      <c r="A235" s="3"/>
      <c r="B235" s="3"/>
      <c r="C235" s="3"/>
      <c r="D235" s="3"/>
      <c r="E235" s="3"/>
      <c r="F235" s="3"/>
      <c r="G235" s="3"/>
      <c r="H235" s="3"/>
      <c r="I235" s="3"/>
      <c r="AA235" s="92"/>
      <c r="AB235" s="273"/>
      <c r="AC235" s="29"/>
      <c r="AD235" s="29"/>
      <c r="AE235" s="29"/>
      <c r="AF235" s="29"/>
      <c r="AG235" s="142" t="s">
        <v>57</v>
      </c>
      <c r="AH235" s="34"/>
      <c r="AI235" s="34"/>
      <c r="AJ235" s="34"/>
      <c r="AK235" s="34"/>
      <c r="AL235" s="34"/>
      <c r="AM235" s="34"/>
      <c r="AN235" s="34"/>
      <c r="AO235" s="224" t="s">
        <v>58</v>
      </c>
      <c r="AP235" s="223"/>
      <c r="AQ235" s="143"/>
      <c r="AR235" s="143"/>
      <c r="AS235" s="143"/>
      <c r="AT235" s="143"/>
      <c r="AU235" s="143"/>
      <c r="AV235" s="142" t="s">
        <v>59</v>
      </c>
      <c r="AW235" s="223"/>
      <c r="AX235" s="143"/>
      <c r="AY235" s="143"/>
      <c r="AZ235" s="143"/>
      <c r="BA235" s="144"/>
    </row>
    <row r="236" spans="1:53" ht="14.45" customHeight="1" x14ac:dyDescent="0.25">
      <c r="A236" s="3"/>
      <c r="B236" s="3"/>
      <c r="C236" s="3"/>
      <c r="D236" s="3"/>
      <c r="E236" s="3"/>
      <c r="F236" s="3"/>
      <c r="G236" s="3"/>
      <c r="H236" s="3"/>
      <c r="I236" s="3"/>
      <c r="AA236" s="92"/>
      <c r="AB236" s="272"/>
      <c r="AC236" s="29"/>
      <c r="AD236" s="29"/>
      <c r="AE236" s="29"/>
      <c r="AF236" s="29"/>
      <c r="AG236" s="96"/>
      <c r="AH236" s="96"/>
      <c r="AI236" s="96"/>
      <c r="AJ236" s="96"/>
      <c r="AK236" s="96"/>
      <c r="AL236" s="96"/>
      <c r="AM236" s="96"/>
      <c r="AN236" s="96"/>
      <c r="AO236" s="96"/>
      <c r="AP236" s="96"/>
      <c r="AQ236" s="96"/>
      <c r="AR236" s="96"/>
      <c r="AS236" s="96"/>
      <c r="AT236" s="96"/>
      <c r="AU236" s="96"/>
      <c r="AV236" s="96"/>
      <c r="AW236" s="96"/>
      <c r="AX236" s="96"/>
      <c r="AY236" s="96"/>
      <c r="AZ236" s="96"/>
      <c r="BA236" s="96"/>
    </row>
    <row r="237" spans="1:53" ht="26.1" customHeight="1" x14ac:dyDescent="0.25">
      <c r="A237" s="3"/>
      <c r="B237" s="3"/>
      <c r="C237" s="3"/>
      <c r="D237" s="3"/>
      <c r="E237" s="3"/>
      <c r="F237" s="3"/>
      <c r="G237" s="3"/>
      <c r="H237" s="3"/>
      <c r="I237" s="3"/>
      <c r="AA237" s="92"/>
      <c r="AB237" s="92"/>
      <c r="AC237" s="29"/>
      <c r="AD237" s="29"/>
      <c r="AE237" s="29"/>
      <c r="AF237" s="29"/>
      <c r="AG237" s="100"/>
      <c r="AH237" s="145">
        <v>28</v>
      </c>
      <c r="AI237" s="98" t="s">
        <v>60</v>
      </c>
      <c r="AJ237" s="146"/>
      <c r="AK237" s="116"/>
      <c r="AL237" s="116"/>
      <c r="AM237" s="116"/>
      <c r="AN237" s="116"/>
      <c r="AO237" s="116"/>
      <c r="AP237" s="116"/>
      <c r="AQ237" s="116"/>
      <c r="AR237" s="116"/>
      <c r="AS237" s="299">
        <v>29</v>
      </c>
      <c r="AT237" s="300"/>
      <c r="AU237" s="145"/>
      <c r="AV237" s="301" t="s">
        <v>61</v>
      </c>
      <c r="AW237" s="302"/>
      <c r="AX237" s="302"/>
      <c r="AY237" s="302"/>
      <c r="AZ237" s="302"/>
      <c r="BA237" s="303"/>
    </row>
    <row r="238" spans="1:53" ht="15.6" customHeight="1" x14ac:dyDescent="0.25">
      <c r="A238" s="3"/>
      <c r="B238" s="3"/>
      <c r="C238" s="3"/>
      <c r="D238" s="3"/>
      <c r="E238" s="3"/>
      <c r="F238" s="3"/>
      <c r="G238" s="3"/>
      <c r="H238" s="3"/>
      <c r="I238" s="3"/>
      <c r="AA238" s="92"/>
      <c r="AB238" s="92"/>
      <c r="AC238" s="29"/>
      <c r="AD238" s="29"/>
      <c r="AE238" s="29"/>
      <c r="AF238" s="29"/>
      <c r="AG238" s="147"/>
      <c r="AH238" s="148"/>
      <c r="AI238" s="149" t="s">
        <v>62</v>
      </c>
      <c r="AJ238" s="150"/>
      <c r="AK238" s="149"/>
      <c r="AL238" s="149"/>
      <c r="AM238" s="149"/>
      <c r="AN238" s="149"/>
      <c r="AO238" s="149"/>
      <c r="AP238" s="149"/>
      <c r="AQ238" s="149"/>
      <c r="AR238" s="149"/>
      <c r="AS238" s="151"/>
      <c r="AT238" s="152"/>
      <c r="AU238" s="149"/>
      <c r="AV238" s="149" t="s">
        <v>63</v>
      </c>
      <c r="AW238" s="149"/>
      <c r="AX238" s="149"/>
      <c r="AY238" s="149"/>
      <c r="AZ238" s="149"/>
      <c r="BA238" s="153"/>
    </row>
    <row r="239" spans="1:53" ht="21.95" customHeight="1" x14ac:dyDescent="0.25">
      <c r="A239" s="3"/>
      <c r="B239" s="3"/>
      <c r="C239" s="3"/>
      <c r="D239" s="3"/>
      <c r="E239" s="3"/>
      <c r="F239" s="3"/>
      <c r="G239" s="3"/>
      <c r="H239" s="3"/>
      <c r="I239" s="3"/>
      <c r="AA239" s="92"/>
      <c r="AB239" s="271"/>
      <c r="AC239" s="29"/>
      <c r="AD239" s="29"/>
      <c r="AE239" s="29"/>
      <c r="AF239" s="29"/>
      <c r="AG239" s="141" t="s">
        <v>64</v>
      </c>
      <c r="AH239" s="124"/>
      <c r="AI239" s="124"/>
      <c r="AJ239" s="124"/>
      <c r="AK239" s="124"/>
      <c r="AL239" s="124"/>
      <c r="AM239" s="124"/>
      <c r="AN239" s="124"/>
      <c r="AO239" s="124"/>
      <c r="AP239" s="124"/>
      <c r="AQ239" s="124"/>
      <c r="AR239" s="124"/>
      <c r="AS239" s="124"/>
      <c r="AT239" s="124"/>
      <c r="AU239" s="124"/>
      <c r="AV239" s="124"/>
      <c r="AW239" s="124"/>
      <c r="AX239" s="124"/>
      <c r="AY239" s="124"/>
      <c r="AZ239" s="124"/>
      <c r="BA239" s="124"/>
    </row>
    <row r="240" spans="1:53" ht="27.95" customHeight="1" x14ac:dyDescent="0.25">
      <c r="A240" s="3"/>
      <c r="B240" s="3"/>
      <c r="C240" s="3"/>
      <c r="D240" s="3"/>
      <c r="E240" s="3"/>
      <c r="F240" s="3"/>
      <c r="G240" s="3"/>
      <c r="H240" s="3"/>
      <c r="I240" s="3"/>
      <c r="AA240" s="92"/>
      <c r="AB240" s="272"/>
      <c r="AC240" s="29"/>
      <c r="AD240" s="29"/>
      <c r="AE240" s="29"/>
      <c r="AF240" s="29"/>
      <c r="AG240" s="154"/>
      <c r="AH240" s="155">
        <v>76</v>
      </c>
      <c r="AI240" s="156" t="s">
        <v>65</v>
      </c>
      <c r="AJ240" s="34"/>
      <c r="AK240" s="34"/>
      <c r="AL240" s="34"/>
      <c r="AM240" s="34"/>
      <c r="AN240" s="34"/>
      <c r="AO240" s="34"/>
      <c r="AP240" s="34"/>
      <c r="AQ240" s="34"/>
      <c r="AR240" s="34"/>
      <c r="AS240" s="34"/>
      <c r="AT240" s="34"/>
      <c r="AU240" s="34"/>
      <c r="AV240" s="34"/>
      <c r="AW240" s="34"/>
      <c r="AX240" s="34"/>
      <c r="AY240" s="286" t="s">
        <v>66</v>
      </c>
      <c r="AZ240" s="287"/>
      <c r="BA240" s="288"/>
    </row>
    <row r="241" spans="1:53" ht="21.95" customHeight="1" x14ac:dyDescent="0.25">
      <c r="A241" s="3"/>
      <c r="B241" s="3"/>
      <c r="C241" s="3"/>
      <c r="D241" s="3"/>
      <c r="E241" s="3"/>
      <c r="F241" s="3"/>
      <c r="G241" s="3"/>
      <c r="H241" s="3"/>
      <c r="I241" s="3"/>
      <c r="AA241" s="92"/>
      <c r="AB241" s="271" t="s">
        <v>77</v>
      </c>
      <c r="AC241" s="29"/>
      <c r="AD241" s="29"/>
      <c r="AE241" s="29"/>
      <c r="AF241" s="29"/>
      <c r="AG241" s="141" t="s">
        <v>67</v>
      </c>
      <c r="AH241" s="157"/>
      <c r="AI241" s="157"/>
      <c r="AJ241" s="157"/>
      <c r="AK241" s="157"/>
      <c r="AL241" s="157"/>
      <c r="AM241" s="157"/>
      <c r="AN241" s="157"/>
      <c r="AO241" s="157"/>
      <c r="AP241" s="157"/>
      <c r="AQ241" s="157"/>
      <c r="AR241" s="157"/>
      <c r="AS241" s="157"/>
      <c r="AT241" s="157"/>
      <c r="AU241" s="157"/>
      <c r="AV241" s="157"/>
      <c r="AW241" s="157"/>
      <c r="AX241" s="157"/>
      <c r="AY241" s="96"/>
      <c r="AZ241" s="96"/>
      <c r="BA241" s="96"/>
    </row>
    <row r="242" spans="1:53" ht="27.95" customHeight="1" x14ac:dyDescent="0.25">
      <c r="A242" s="3"/>
      <c r="B242" s="3"/>
      <c r="C242" s="3"/>
      <c r="D242" s="3"/>
      <c r="E242" s="3"/>
      <c r="F242" s="3"/>
      <c r="G242" s="3"/>
      <c r="H242" s="3"/>
      <c r="I242" s="3"/>
      <c r="AA242" s="92"/>
      <c r="AB242" s="272"/>
      <c r="AC242" s="29"/>
      <c r="AD242" s="29"/>
      <c r="AE242" s="29"/>
      <c r="AF242" s="29"/>
      <c r="AG242" s="154"/>
      <c r="AH242" s="156" t="s">
        <v>68</v>
      </c>
      <c r="AI242" s="156"/>
      <c r="AJ242" s="156"/>
      <c r="AK242" s="156"/>
      <c r="AL242" s="156"/>
      <c r="AM242" s="156"/>
      <c r="AN242" s="116"/>
      <c r="AO242" s="116"/>
      <c r="AP242" s="116"/>
      <c r="AQ242" s="116"/>
      <c r="AR242" s="116"/>
      <c r="AS242" s="116"/>
      <c r="AT242" s="116"/>
      <c r="AU242" s="116"/>
      <c r="AV242" s="116"/>
      <c r="AW242" s="116"/>
      <c r="AX242" s="116"/>
      <c r="AY242" s="286" t="s">
        <v>69</v>
      </c>
      <c r="AZ242" s="287"/>
      <c r="BA242" s="288"/>
    </row>
    <row r="243" spans="1:53" ht="21.95" customHeight="1" x14ac:dyDescent="0.25">
      <c r="A243" s="3"/>
      <c r="B243" s="3"/>
      <c r="C243" s="3"/>
      <c r="D243" s="3"/>
      <c r="E243" s="3"/>
      <c r="F243" s="3"/>
      <c r="G243" s="3"/>
      <c r="H243" s="3"/>
      <c r="I243" s="3"/>
      <c r="AA243" s="92"/>
      <c r="AB243" s="158" t="s">
        <v>70</v>
      </c>
      <c r="AC243" s="92"/>
      <c r="AD243" s="92"/>
      <c r="AE243" s="29"/>
      <c r="AF243" s="29"/>
      <c r="AG243" s="141" t="s">
        <v>71</v>
      </c>
      <c r="AH243" s="157"/>
      <c r="AI243" s="157"/>
      <c r="AJ243" s="157"/>
      <c r="AK243" s="157"/>
      <c r="AL243" s="157"/>
      <c r="AM243" s="157"/>
      <c r="AN243" s="106"/>
      <c r="AO243" s="106"/>
      <c r="AP243" s="106"/>
      <c r="AQ243" s="106"/>
      <c r="AR243" s="106"/>
      <c r="AS243" s="106"/>
      <c r="AT243" s="106"/>
      <c r="AU243" s="106"/>
      <c r="AV243" s="106"/>
      <c r="AW243" s="106"/>
      <c r="AX243" s="106"/>
      <c r="AY243" s="106"/>
      <c r="AZ243" s="106"/>
      <c r="BA243" s="106"/>
    </row>
    <row r="244" spans="1:53" ht="27.95" customHeight="1" x14ac:dyDescent="0.25">
      <c r="A244" s="3"/>
      <c r="B244" s="3"/>
      <c r="C244" s="3"/>
      <c r="D244" s="3"/>
      <c r="E244" s="3"/>
      <c r="F244" s="3"/>
      <c r="G244" s="3"/>
      <c r="H244" s="3"/>
      <c r="I244" s="3"/>
      <c r="AA244" s="92"/>
      <c r="AB244" s="159">
        <v>34</v>
      </c>
      <c r="AC244" s="92"/>
      <c r="AD244" s="92"/>
      <c r="AE244" s="92"/>
      <c r="AF244" s="92"/>
      <c r="AG244" s="160"/>
      <c r="AH244" s="161">
        <v>77</v>
      </c>
      <c r="AI244" s="162" t="s">
        <v>72</v>
      </c>
      <c r="AJ244" s="105"/>
      <c r="AK244" s="105"/>
      <c r="AL244" s="105"/>
      <c r="AM244" s="105"/>
      <c r="AN244" s="129"/>
      <c r="AO244" s="129"/>
      <c r="AP244" s="129"/>
      <c r="AQ244" s="129"/>
      <c r="AR244" s="129"/>
      <c r="AS244" s="129"/>
      <c r="AT244" s="129"/>
      <c r="AU244" s="129"/>
      <c r="AV244" s="129"/>
      <c r="AW244" s="129"/>
      <c r="AX244" s="129"/>
      <c r="AY244" s="289" t="s">
        <v>73</v>
      </c>
      <c r="AZ244" s="290"/>
      <c r="BA244" s="291"/>
    </row>
    <row r="245" spans="1:53" ht="24.95" customHeight="1" x14ac:dyDescent="0.25">
      <c r="A245" s="3"/>
      <c r="B245" s="3"/>
      <c r="C245" s="3"/>
      <c r="D245" s="3"/>
      <c r="E245" s="3"/>
      <c r="F245" s="3"/>
      <c r="G245" s="3"/>
      <c r="H245" s="3"/>
      <c r="I245" s="3"/>
      <c r="AA245" s="92"/>
      <c r="AB245" s="163">
        <v>4805</v>
      </c>
      <c r="AC245" s="92"/>
      <c r="AD245" s="92"/>
      <c r="AE245" s="29"/>
      <c r="AF245" s="29"/>
      <c r="AG245" s="141" t="s">
        <v>1</v>
      </c>
      <c r="AH245" s="96"/>
      <c r="AI245" s="96"/>
      <c r="AJ245" s="103"/>
      <c r="AK245" s="35" t="s">
        <v>83</v>
      </c>
      <c r="AL245" s="96"/>
      <c r="AM245" s="96"/>
      <c r="AN245" s="96"/>
      <c r="AO245" s="96"/>
      <c r="AP245" s="96"/>
      <c r="AQ245" s="96"/>
      <c r="AR245" s="96"/>
      <c r="AS245" s="96"/>
      <c r="AT245" s="96"/>
      <c r="AU245" s="96"/>
      <c r="AV245" s="96"/>
      <c r="AW245" s="96"/>
      <c r="AX245" s="96"/>
      <c r="AY245" s="96"/>
      <c r="AZ245" s="96"/>
      <c r="BA245" s="96"/>
    </row>
    <row r="246" spans="1:53" ht="12.95" customHeight="1" x14ac:dyDescent="0.25">
      <c r="A246" s="3"/>
      <c r="B246" s="3"/>
      <c r="C246" s="3"/>
      <c r="D246" s="3"/>
      <c r="E246" s="3"/>
      <c r="F246" s="3"/>
      <c r="G246" s="3"/>
      <c r="H246" s="3"/>
      <c r="I246" s="3"/>
      <c r="AA246" s="92"/>
      <c r="AB246" s="137"/>
      <c r="AC246" s="92"/>
      <c r="AD246" s="92"/>
      <c r="AE246" s="29"/>
      <c r="AF246" s="29"/>
      <c r="AG246" s="164" t="s">
        <v>74</v>
      </c>
      <c r="AH246" s="116"/>
      <c r="AI246" s="33"/>
      <c r="AJ246" s="33"/>
      <c r="AK246" s="33"/>
      <c r="AL246" s="33"/>
      <c r="AM246" s="33"/>
      <c r="AN246" s="33"/>
      <c r="AO246" s="33"/>
      <c r="AP246" s="33"/>
      <c r="AQ246" s="33"/>
      <c r="AR246" s="33"/>
      <c r="AS246" s="33"/>
      <c r="AT246" s="292" t="s">
        <v>75</v>
      </c>
      <c r="AU246" s="293"/>
      <c r="AV246" s="293"/>
      <c r="AW246" s="293"/>
      <c r="AX246" s="293"/>
      <c r="AY246" s="293"/>
      <c r="AZ246" s="293"/>
      <c r="BA246" s="294"/>
    </row>
    <row r="247" spans="1:53" ht="15" customHeight="1" x14ac:dyDescent="0.25">
      <c r="A247" s="3"/>
      <c r="B247" s="3"/>
      <c r="C247" s="3"/>
      <c r="D247" s="3"/>
      <c r="E247" s="3"/>
      <c r="F247" s="3"/>
      <c r="G247" s="3"/>
      <c r="H247" s="3"/>
      <c r="I247" s="3"/>
      <c r="AA247" s="92"/>
      <c r="AB247" s="295" t="s">
        <v>76</v>
      </c>
      <c r="AC247" s="92"/>
      <c r="AD247" s="92"/>
      <c r="AE247" s="29"/>
      <c r="AF247" s="29"/>
      <c r="AG247" s="110"/>
      <c r="AH247" s="29"/>
      <c r="AI247" s="29"/>
      <c r="AJ247" s="29"/>
      <c r="AK247" s="29"/>
      <c r="AL247" s="29"/>
      <c r="AM247" s="29"/>
      <c r="AN247" s="29"/>
      <c r="AO247" s="29"/>
      <c r="AP247" s="29"/>
      <c r="AQ247" s="29"/>
      <c r="AR247" s="29"/>
      <c r="AS247" s="29"/>
      <c r="AT247" s="296"/>
      <c r="AU247" s="297"/>
      <c r="AV247" s="297"/>
      <c r="AW247" s="297"/>
      <c r="AX247" s="297"/>
      <c r="AY247" s="297"/>
      <c r="AZ247" s="297"/>
      <c r="BA247" s="298"/>
    </row>
    <row r="248" spans="1:53" ht="20.100000000000001" customHeight="1" x14ac:dyDescent="0.25">
      <c r="A248" s="3"/>
      <c r="B248" s="3"/>
      <c r="C248" s="3"/>
      <c r="D248" s="3"/>
      <c r="E248" s="3"/>
      <c r="F248" s="3"/>
      <c r="G248" s="3"/>
      <c r="H248" s="3"/>
      <c r="I248" s="3"/>
      <c r="AA248" s="92"/>
      <c r="AB248" s="272"/>
      <c r="AC248" s="92"/>
      <c r="AD248" s="92"/>
      <c r="AE248" s="29"/>
      <c r="AF248" s="29"/>
      <c r="AG248" s="112"/>
      <c r="AH248" s="32"/>
      <c r="AI248" s="32"/>
      <c r="AJ248" s="32"/>
      <c r="AK248" s="32"/>
      <c r="AL248" s="32"/>
      <c r="AM248" s="32"/>
      <c r="AN248" s="32"/>
      <c r="AO248" s="32"/>
      <c r="AP248" s="32"/>
      <c r="AQ248" s="32"/>
      <c r="AR248" s="32"/>
      <c r="AS248" s="32"/>
      <c r="AT248" s="151" t="s">
        <v>0</v>
      </c>
      <c r="AU248" s="156"/>
      <c r="AV248" s="156"/>
      <c r="AW248" s="367"/>
      <c r="AX248" s="368"/>
      <c r="AY248" s="368"/>
      <c r="AZ248" s="368"/>
      <c r="BA248" s="369"/>
    </row>
    <row r="249" spans="1:53" ht="12" customHeight="1" x14ac:dyDescent="0.25">
      <c r="A249" s="3"/>
      <c r="B249" s="3"/>
      <c r="C249" s="3"/>
      <c r="D249" s="3"/>
      <c r="E249" s="3"/>
      <c r="F249" s="3"/>
      <c r="G249" s="3"/>
      <c r="H249" s="3"/>
      <c r="I249" s="3"/>
      <c r="AA249" s="92"/>
      <c r="AB249" s="92"/>
      <c r="AC249" s="92"/>
      <c r="AD249" s="92"/>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row>
    <row r="250" spans="1:53" ht="24" customHeight="1" thickBot="1" x14ac:dyDescent="0.3">
      <c r="A250" s="3"/>
      <c r="B250" s="3"/>
      <c r="C250" s="3"/>
      <c r="D250" s="3"/>
      <c r="E250" s="3"/>
      <c r="F250" s="3"/>
      <c r="G250" s="3"/>
      <c r="H250" s="3"/>
      <c r="I250" s="3"/>
      <c r="AA250" s="3"/>
      <c r="AB250" s="3"/>
      <c r="AC250" s="3"/>
      <c r="AD250" s="3"/>
      <c r="AE250" s="3"/>
      <c r="AF250" s="3"/>
      <c r="AG250" s="3"/>
      <c r="AH250" s="3"/>
      <c r="AI250" s="3"/>
      <c r="AJ250" s="3"/>
      <c r="AK250" s="3"/>
      <c r="AL250" s="3"/>
      <c r="AM250" s="3"/>
      <c r="AN250" s="3"/>
      <c r="AO250" s="3"/>
      <c r="AP250" s="3"/>
      <c r="AQ250" s="3"/>
      <c r="AR250" s="3"/>
      <c r="AS250" s="3"/>
    </row>
    <row r="251" spans="1:53" ht="21.95" customHeight="1" thickBot="1" x14ac:dyDescent="0.3">
      <c r="A251" s="3"/>
      <c r="B251" s="3"/>
      <c r="C251" s="3"/>
      <c r="D251" s="3"/>
      <c r="E251" s="3"/>
      <c r="F251" s="3"/>
      <c r="G251" s="3"/>
      <c r="H251" s="3"/>
      <c r="I251" s="3"/>
      <c r="AA251" s="165"/>
      <c r="AB251" s="3"/>
      <c r="AC251" s="3"/>
      <c r="AD251" s="3"/>
      <c r="AE251" s="3"/>
      <c r="AF251" s="3"/>
      <c r="AG251" s="166"/>
      <c r="AH251" s="167"/>
      <c r="AI251" s="167"/>
      <c r="AJ251" s="167"/>
      <c r="AK251" s="167"/>
      <c r="AL251" s="167"/>
      <c r="AM251" s="167"/>
      <c r="AN251" s="167"/>
      <c r="AO251" s="167"/>
      <c r="AP251" s="167"/>
      <c r="AQ251" s="167"/>
      <c r="AR251" s="167"/>
      <c r="AS251" s="167"/>
      <c r="AT251" s="168"/>
      <c r="AU251" s="168"/>
      <c r="AV251" s="168"/>
      <c r="AW251" s="168"/>
      <c r="AX251" s="168"/>
      <c r="AY251" s="168"/>
      <c r="AZ251" s="168"/>
      <c r="BA251" s="169"/>
    </row>
    <row r="252" spans="1:53" ht="18" customHeight="1" thickBot="1" x14ac:dyDescent="0.3">
      <c r="A252" s="3"/>
      <c r="B252" s="3"/>
      <c r="C252" s="3"/>
      <c r="D252" s="3"/>
      <c r="E252" s="3"/>
      <c r="F252" s="3"/>
      <c r="G252" s="3"/>
      <c r="H252" s="3"/>
      <c r="I252" s="3"/>
      <c r="AA252" s="3"/>
      <c r="AB252" s="170"/>
      <c r="AC252" s="3"/>
      <c r="AD252" s="171"/>
      <c r="AE252" s="3"/>
      <c r="AF252" s="3"/>
      <c r="AG252" s="21"/>
      <c r="AH252" s="3"/>
      <c r="AI252" s="13"/>
      <c r="AJ252" s="3"/>
      <c r="AK252" s="3"/>
      <c r="AL252" s="3"/>
      <c r="AM252" s="3"/>
      <c r="AN252" s="3"/>
      <c r="AO252" s="3"/>
      <c r="AP252" s="171"/>
      <c r="AQ252" s="13" t="s">
        <v>102</v>
      </c>
      <c r="AR252" s="3"/>
      <c r="AS252" s="3"/>
      <c r="AY252" s="219">
        <f>L6</f>
        <v>0</v>
      </c>
      <c r="BA252" s="172"/>
    </row>
    <row r="253" spans="1:53" ht="15" customHeight="1" thickBot="1" x14ac:dyDescent="0.3">
      <c r="A253" s="3"/>
      <c r="B253" s="3"/>
      <c r="C253" s="3"/>
      <c r="D253" s="3"/>
      <c r="E253" s="3"/>
      <c r="F253" s="3"/>
      <c r="G253" s="3"/>
      <c r="H253" s="3"/>
      <c r="I253" s="3"/>
      <c r="AA253" s="3"/>
      <c r="AB253" s="3"/>
      <c r="AC253" s="3"/>
      <c r="AD253" s="3"/>
      <c r="AE253" s="3"/>
      <c r="AF253" s="3"/>
      <c r="AG253" s="21"/>
      <c r="AH253" s="3"/>
      <c r="AI253" s="3"/>
      <c r="AJ253" s="3"/>
      <c r="AK253" s="3"/>
      <c r="AL253" s="3"/>
      <c r="AM253" s="3"/>
      <c r="AN253" s="3"/>
      <c r="AO253" s="3"/>
      <c r="AP253" s="3"/>
      <c r="AQ253" s="3"/>
      <c r="AR253" s="3"/>
      <c r="AS253" s="3"/>
      <c r="BA253" s="172"/>
    </row>
    <row r="254" spans="1:53" ht="18" customHeight="1" thickBot="1" x14ac:dyDescent="0.3">
      <c r="A254" s="3"/>
      <c r="B254" s="3"/>
      <c r="C254" s="3"/>
      <c r="D254" s="3"/>
      <c r="E254" s="3"/>
      <c r="F254" s="3"/>
      <c r="G254" s="3"/>
      <c r="H254" s="3"/>
      <c r="I254" s="3"/>
      <c r="AA254" s="165"/>
      <c r="AB254" s="3"/>
      <c r="AC254" s="3"/>
      <c r="AD254" s="3"/>
      <c r="AE254" s="3"/>
      <c r="AF254" s="3"/>
      <c r="AG254" s="21"/>
      <c r="AH254" s="3"/>
      <c r="AI254" s="13" t="s">
        <v>105</v>
      </c>
      <c r="AJ254" s="3"/>
      <c r="AK254" s="3"/>
      <c r="AL254" s="3"/>
      <c r="AM254" s="3"/>
      <c r="AN254" s="3"/>
      <c r="AO254" s="356">
        <f t="shared" ref="AO254" si="8">$E$8</f>
        <v>0</v>
      </c>
      <c r="AP254" s="357"/>
      <c r="AQ254" s="357"/>
      <c r="AR254" s="357"/>
      <c r="AS254" s="357"/>
      <c r="AT254" s="357"/>
      <c r="AU254" s="357"/>
      <c r="AV254" s="357"/>
      <c r="AW254" s="357"/>
      <c r="AX254" s="357"/>
      <c r="AY254" s="358"/>
      <c r="BA254" s="172"/>
    </row>
    <row r="255" spans="1:53" ht="12" customHeight="1" thickBot="1" x14ac:dyDescent="0.3">
      <c r="A255" s="3"/>
      <c r="B255" s="3"/>
      <c r="C255" s="3"/>
      <c r="D255" s="3"/>
      <c r="E255" s="3"/>
      <c r="F255" s="3"/>
      <c r="G255" s="3"/>
      <c r="H255" s="3"/>
      <c r="I255" s="3"/>
      <c r="AA255" s="3"/>
      <c r="AB255" s="3"/>
      <c r="AC255" s="3"/>
      <c r="AD255" s="3"/>
      <c r="AE255" s="3"/>
      <c r="AF255" s="3"/>
      <c r="AG255" s="21"/>
      <c r="AH255" s="3"/>
      <c r="AI255" s="3"/>
      <c r="AJ255" s="3"/>
      <c r="AK255" s="3"/>
      <c r="AL255" s="3"/>
      <c r="AM255" s="3"/>
      <c r="AN255" s="3"/>
      <c r="AO255" s="3"/>
      <c r="AP255" s="3"/>
      <c r="AQ255" s="3"/>
      <c r="AR255" s="3"/>
      <c r="AS255" s="3"/>
      <c r="BA255" s="172"/>
    </row>
    <row r="256" spans="1:53" ht="18" customHeight="1" thickBot="1" x14ac:dyDescent="0.3">
      <c r="A256" s="3"/>
      <c r="B256" s="3"/>
      <c r="C256" s="3"/>
      <c r="D256" s="3"/>
      <c r="E256" s="3"/>
      <c r="F256" s="3"/>
      <c r="G256" s="3"/>
      <c r="H256" s="3"/>
      <c r="I256" s="3"/>
      <c r="AA256" s="3"/>
      <c r="AB256" s="3"/>
      <c r="AC256" s="3"/>
      <c r="AD256" s="3"/>
      <c r="AE256" s="3"/>
      <c r="AF256" s="3"/>
      <c r="AG256" s="21"/>
      <c r="AH256" s="3"/>
      <c r="AI256" s="13" t="s">
        <v>104</v>
      </c>
      <c r="AJ256" s="3"/>
      <c r="AK256" s="3"/>
      <c r="AL256" s="3"/>
      <c r="AM256" s="173"/>
      <c r="AN256" s="173"/>
      <c r="AO256" s="359">
        <f t="shared" ref="AO256" si="9">$H$6</f>
        <v>0</v>
      </c>
      <c r="AP256" s="360"/>
      <c r="AQ256" s="360"/>
      <c r="AR256" s="360"/>
      <c r="AS256" s="360"/>
      <c r="AT256" s="361"/>
      <c r="BA256" s="172"/>
    </row>
    <row r="257" spans="1:53" ht="12" customHeight="1" thickBot="1" x14ac:dyDescent="0.3">
      <c r="A257" s="3"/>
      <c r="B257" s="3"/>
      <c r="C257" s="3"/>
      <c r="D257" s="3"/>
      <c r="E257" s="3"/>
      <c r="F257" s="3"/>
      <c r="G257" s="3"/>
      <c r="H257" s="3"/>
      <c r="I257" s="3"/>
      <c r="AA257" s="3"/>
      <c r="AB257" s="3"/>
      <c r="AC257" s="3"/>
      <c r="AD257" s="3"/>
      <c r="AE257" s="3"/>
      <c r="AF257" s="3"/>
      <c r="AG257" s="21"/>
      <c r="AH257" s="3"/>
      <c r="AI257" s="3"/>
      <c r="AJ257" s="3"/>
      <c r="AK257" s="3"/>
      <c r="AL257" s="3"/>
      <c r="AM257" s="171"/>
      <c r="AN257" s="351"/>
      <c r="AO257" s="352"/>
      <c r="AP257" s="352"/>
      <c r="AQ257" s="352"/>
      <c r="AR257" s="352"/>
      <c r="AS257" s="3"/>
      <c r="BA257" s="172"/>
    </row>
    <row r="258" spans="1:53" ht="18" customHeight="1" thickBot="1" x14ac:dyDescent="0.3">
      <c r="A258" s="3"/>
      <c r="B258" s="3"/>
      <c r="C258" s="3"/>
      <c r="D258" s="3"/>
      <c r="E258" s="3"/>
      <c r="F258" s="3"/>
      <c r="G258" s="3"/>
      <c r="H258" s="3"/>
      <c r="I258" s="3"/>
      <c r="AA258" s="3"/>
      <c r="AB258" s="3"/>
      <c r="AC258" s="3"/>
      <c r="AD258" s="3"/>
      <c r="AE258" s="3"/>
      <c r="AF258" s="3"/>
      <c r="AG258" s="21"/>
      <c r="AH258" s="3"/>
      <c r="AI258" s="51" t="s">
        <v>78</v>
      </c>
      <c r="AJ258" s="13"/>
      <c r="AK258" s="13"/>
      <c r="AL258" s="13"/>
      <c r="AM258" s="13"/>
      <c r="AN258" s="13"/>
      <c r="AO258" s="13"/>
      <c r="AP258" s="13"/>
      <c r="AQ258" s="13"/>
      <c r="AR258" s="13"/>
      <c r="AS258" s="13"/>
      <c r="AT258" s="13"/>
      <c r="AU258" s="13"/>
      <c r="AV258" s="13"/>
      <c r="AW258" s="13"/>
      <c r="AX258" s="277">
        <f>I14</f>
        <v>0</v>
      </c>
      <c r="AY258" s="278"/>
      <c r="AZ258" s="13"/>
      <c r="BA258" s="174"/>
    </row>
    <row r="259" spans="1:53" ht="15" customHeight="1" x14ac:dyDescent="0.25">
      <c r="A259" s="3"/>
      <c r="B259" s="3"/>
      <c r="C259" s="3"/>
      <c r="D259" s="3"/>
      <c r="E259" s="3"/>
      <c r="F259" s="3"/>
      <c r="G259" s="3"/>
      <c r="H259" s="3"/>
      <c r="I259" s="3"/>
      <c r="AA259" s="3"/>
      <c r="AB259" s="3"/>
      <c r="AC259" s="3"/>
      <c r="AD259" s="3"/>
      <c r="AE259" s="3"/>
      <c r="AF259" s="3"/>
      <c r="AG259" s="21"/>
      <c r="AH259" s="3"/>
      <c r="AI259" s="175" t="s">
        <v>101</v>
      </c>
      <c r="AJ259" s="13"/>
      <c r="AK259" s="13"/>
      <c r="AL259" s="13"/>
      <c r="AM259" s="13"/>
      <c r="AN259" s="13"/>
      <c r="AO259" s="13"/>
      <c r="AP259" s="13"/>
      <c r="AQ259" s="13"/>
      <c r="AR259" s="13"/>
      <c r="AS259" s="13"/>
      <c r="AT259" s="13"/>
      <c r="AU259" s="13"/>
      <c r="AV259" s="13"/>
      <c r="AW259" s="13"/>
      <c r="AX259" s="13"/>
      <c r="AY259" s="13"/>
      <c r="AZ259" s="13"/>
      <c r="BA259" s="174"/>
    </row>
    <row r="260" spans="1:53" ht="12.95" customHeight="1" thickBot="1" x14ac:dyDescent="0.3">
      <c r="A260" s="3"/>
      <c r="B260" s="3"/>
      <c r="C260" s="3"/>
      <c r="D260" s="3"/>
      <c r="E260" s="3"/>
      <c r="F260" s="3"/>
      <c r="G260" s="3"/>
      <c r="H260" s="3"/>
      <c r="I260" s="3"/>
      <c r="AA260" s="3"/>
      <c r="AB260" s="3"/>
      <c r="AC260" s="3"/>
      <c r="AD260" s="3"/>
      <c r="AE260" s="3"/>
      <c r="AF260" s="3"/>
      <c r="AG260" s="21"/>
      <c r="AH260" s="3"/>
      <c r="AI260" s="13"/>
      <c r="AJ260" s="13"/>
      <c r="AK260" s="13"/>
      <c r="AL260" s="13"/>
      <c r="AM260" s="13"/>
      <c r="AN260" s="13"/>
      <c r="AO260" s="13"/>
      <c r="AP260" s="13"/>
      <c r="AQ260" s="13"/>
      <c r="AR260" s="13"/>
      <c r="AS260" s="13"/>
      <c r="AT260" s="13"/>
      <c r="AU260" s="13"/>
      <c r="AV260" s="13"/>
      <c r="AW260" s="13"/>
      <c r="AX260" s="13"/>
      <c r="AY260" s="13"/>
      <c r="AZ260" s="13"/>
      <c r="BA260" s="174"/>
    </row>
    <row r="261" spans="1:53" ht="18" customHeight="1" thickBot="1" x14ac:dyDescent="0.35">
      <c r="A261" s="3"/>
      <c r="B261" s="3"/>
      <c r="C261" s="3"/>
      <c r="D261" s="3"/>
      <c r="E261" s="3"/>
      <c r="F261" s="3"/>
      <c r="G261" s="3"/>
      <c r="H261" s="3"/>
      <c r="I261" s="3"/>
      <c r="AA261" s="176"/>
      <c r="AB261" s="177"/>
      <c r="AC261" s="177"/>
      <c r="AD261" s="178"/>
      <c r="AE261" s="178"/>
      <c r="AF261" s="179"/>
      <c r="AG261" s="180"/>
      <c r="AH261"/>
      <c r="AI261" s="51" t="s">
        <v>103</v>
      </c>
      <c r="AJ261" s="181"/>
      <c r="AK261" s="39"/>
      <c r="AL261" s="181"/>
      <c r="AM261" s="181"/>
      <c r="AN261" s="181"/>
      <c r="AO261" s="181"/>
      <c r="AP261" s="181"/>
      <c r="AQ261" s="181"/>
      <c r="AR261" s="13"/>
      <c r="AS261" s="13"/>
      <c r="AT261" s="13"/>
      <c r="AU261" s="13"/>
      <c r="AV261" s="13"/>
      <c r="AW261" s="13"/>
      <c r="AX261" s="277">
        <f>I15</f>
        <v>0</v>
      </c>
      <c r="AY261" s="278"/>
      <c r="AZ261" s="13"/>
      <c r="BA261" s="174"/>
    </row>
    <row r="262" spans="1:53" ht="12" customHeight="1" thickBot="1" x14ac:dyDescent="0.3">
      <c r="A262" s="3"/>
      <c r="B262" s="3"/>
      <c r="C262" s="3"/>
      <c r="D262" s="3"/>
      <c r="E262" s="3"/>
      <c r="F262" s="3"/>
      <c r="G262" s="3"/>
      <c r="H262" s="3"/>
      <c r="I262" s="3"/>
      <c r="AA262" s="3"/>
      <c r="AB262" s="51"/>
      <c r="AC262" s="51"/>
      <c r="AD262" s="37"/>
      <c r="AE262" s="37"/>
      <c r="AF262" s="52"/>
      <c r="AG262" s="182"/>
      <c r="AH262" s="183"/>
      <c r="AI262" s="13"/>
      <c r="AJ262" s="13"/>
      <c r="AK262" s="13"/>
      <c r="AL262" s="13"/>
      <c r="AM262" s="13"/>
      <c r="AN262" s="13"/>
      <c r="AO262" s="184"/>
      <c r="AP262" s="13"/>
      <c r="AQ262" s="13"/>
      <c r="AR262" s="13"/>
      <c r="AS262" s="13"/>
      <c r="AT262" s="13"/>
      <c r="AU262" s="13"/>
      <c r="AV262" s="13"/>
      <c r="AW262" s="13"/>
      <c r="AX262" s="13"/>
      <c r="AY262" s="13"/>
      <c r="AZ262" s="13"/>
      <c r="BA262" s="174"/>
    </row>
    <row r="263" spans="1:53" ht="18" customHeight="1" thickBot="1" x14ac:dyDescent="0.3">
      <c r="A263" s="3"/>
      <c r="B263" s="3"/>
      <c r="C263" s="3"/>
      <c r="D263" s="3"/>
      <c r="E263" s="3"/>
      <c r="F263" s="3"/>
      <c r="G263" s="3"/>
      <c r="H263" s="3"/>
      <c r="I263" s="3"/>
      <c r="AA263" s="3"/>
      <c r="AB263" s="54"/>
      <c r="AC263" s="54"/>
      <c r="AD263" s="37"/>
      <c r="AE263" s="37"/>
      <c r="AF263" s="54"/>
      <c r="AG263" s="182"/>
      <c r="AH263" s="37"/>
      <c r="AI263" s="13" t="s">
        <v>79</v>
      </c>
      <c r="AJ263" s="13"/>
      <c r="AK263" s="13"/>
      <c r="AL263" s="13"/>
      <c r="AM263" s="13"/>
      <c r="AN263" s="13"/>
      <c r="AO263" s="13"/>
      <c r="AP263" s="13"/>
      <c r="AQ263" s="13"/>
      <c r="AR263" s="13"/>
      <c r="AS263" s="13"/>
      <c r="AT263" s="13"/>
      <c r="AU263" s="13"/>
      <c r="AV263" s="13"/>
      <c r="AW263" s="13"/>
      <c r="AX263" s="277">
        <f>I16</f>
        <v>0</v>
      </c>
      <c r="AY263" s="278"/>
      <c r="AZ263" s="13"/>
      <c r="BA263" s="174"/>
    </row>
    <row r="264" spans="1:53" ht="15" customHeight="1" x14ac:dyDescent="0.25">
      <c r="A264" s="3"/>
      <c r="B264" s="3"/>
      <c r="C264" s="3"/>
      <c r="D264" s="3"/>
      <c r="E264" s="3"/>
      <c r="F264" s="3"/>
      <c r="G264" s="3"/>
      <c r="H264" s="3"/>
      <c r="I264" s="3"/>
      <c r="AA264" s="185"/>
      <c r="AB264" s="28"/>
      <c r="AC264" s="28"/>
      <c r="AD264" s="55"/>
      <c r="AE264" s="58"/>
      <c r="AF264" s="26"/>
      <c r="AG264" s="186"/>
      <c r="AH264" s="26"/>
      <c r="AI264" s="284"/>
      <c r="AJ264" s="285"/>
      <c r="AK264" s="285"/>
      <c r="AL264" s="285"/>
      <c r="AM264" s="285"/>
      <c r="AN264" s="285"/>
      <c r="AO264" s="3"/>
      <c r="AP264" s="3"/>
      <c r="AQ264" s="3"/>
      <c r="AR264" s="3"/>
      <c r="AS264" s="3"/>
      <c r="BA264" s="172"/>
    </row>
    <row r="265" spans="1:53" ht="15" customHeight="1" x14ac:dyDescent="0.25">
      <c r="A265" s="3"/>
      <c r="B265" s="3"/>
      <c r="C265" s="3"/>
      <c r="D265" s="3"/>
      <c r="E265" s="3"/>
      <c r="F265" s="3"/>
      <c r="G265" s="3"/>
      <c r="H265" s="3"/>
      <c r="I265" s="3"/>
      <c r="AA265" s="185"/>
      <c r="AB265" s="28"/>
      <c r="AC265" s="28"/>
      <c r="AD265" s="55"/>
      <c r="AE265" s="58"/>
      <c r="AF265" s="47"/>
      <c r="AG265" s="187"/>
      <c r="AH265" s="47"/>
      <c r="AI265" s="188" t="str">
        <f>C18</f>
        <v>-</v>
      </c>
      <c r="AJ265" s="60"/>
      <c r="AK265" s="60"/>
      <c r="AL265" s="13"/>
      <c r="AM265" s="13"/>
      <c r="AN265" s="13"/>
      <c r="AO265" s="13"/>
      <c r="AP265" s="13"/>
      <c r="AQ265" s="13"/>
      <c r="AR265" s="13"/>
      <c r="AS265" s="13"/>
      <c r="AT265" s="13"/>
      <c r="AU265" s="13"/>
      <c r="AV265" s="13"/>
      <c r="AW265" s="13"/>
      <c r="AX265" s="13"/>
      <c r="AY265" s="13"/>
      <c r="AZ265" s="13"/>
      <c r="BA265" s="174"/>
    </row>
    <row r="266" spans="1:53" ht="15" customHeight="1" x14ac:dyDescent="0.25">
      <c r="A266" s="3"/>
      <c r="B266" s="3"/>
      <c r="C266" s="3"/>
      <c r="D266" s="3"/>
      <c r="E266" s="3"/>
      <c r="F266" s="3"/>
      <c r="G266" s="3"/>
      <c r="H266" s="3"/>
      <c r="I266" s="3"/>
      <c r="AA266" s="189"/>
      <c r="AB266" s="59"/>
      <c r="AC266" s="60"/>
      <c r="AD266" s="55"/>
      <c r="AF266" s="55"/>
      <c r="AG266" s="190"/>
      <c r="AH266" s="55"/>
      <c r="AI266" s="191"/>
      <c r="AJ266" s="192"/>
      <c r="AK266" s="193"/>
      <c r="AL266" s="282" t="s">
        <v>24</v>
      </c>
      <c r="AM266" s="283"/>
      <c r="AN266" s="13"/>
      <c r="AO266" s="13"/>
      <c r="AP266" s="13"/>
      <c r="AQ266" s="13"/>
      <c r="AR266" s="13"/>
      <c r="AS266" s="13"/>
      <c r="AT266" s="194" t="s">
        <v>80</v>
      </c>
      <c r="AU266" s="13"/>
      <c r="AV266" s="13"/>
      <c r="AW266" s="13"/>
      <c r="AX266" s="13"/>
      <c r="AY266" s="13"/>
      <c r="AZ266" s="13"/>
      <c r="BA266" s="174"/>
    </row>
    <row r="267" spans="1:53" ht="15" customHeight="1" x14ac:dyDescent="0.25">
      <c r="A267" s="3"/>
      <c r="B267" s="3"/>
      <c r="C267" s="3"/>
      <c r="D267" s="3"/>
      <c r="E267" s="3"/>
      <c r="F267" s="3"/>
      <c r="G267" s="3"/>
      <c r="H267" s="3"/>
      <c r="I267" s="3"/>
      <c r="AA267" s="195"/>
      <c r="AB267" s="28"/>
      <c r="AC267" s="28"/>
      <c r="AD267" s="61"/>
      <c r="AE267" s="61"/>
      <c r="AF267" s="61"/>
      <c r="AG267" s="196"/>
      <c r="AH267" s="197"/>
      <c r="AI267" s="22"/>
      <c r="AJ267" s="22"/>
      <c r="AK267" s="6"/>
      <c r="AL267" s="13"/>
      <c r="AM267" s="13"/>
      <c r="AN267" s="198"/>
      <c r="AO267" s="199"/>
      <c r="AP267" s="13"/>
      <c r="AQ267" s="13"/>
      <c r="AR267" s="13"/>
      <c r="AS267" s="13"/>
      <c r="AT267" s="194" t="s">
        <v>9</v>
      </c>
      <c r="AU267" s="13"/>
      <c r="AV267" s="13"/>
      <c r="AW267" s="13"/>
      <c r="AX267" s="13"/>
      <c r="AY267" s="13"/>
      <c r="AZ267" s="13"/>
      <c r="BA267" s="174"/>
    </row>
    <row r="268" spans="1:53" ht="15" customHeight="1" x14ac:dyDescent="0.25">
      <c r="A268" s="3"/>
      <c r="B268" s="3"/>
      <c r="C268" s="3"/>
      <c r="D268" s="3"/>
      <c r="E268" s="3"/>
      <c r="F268" s="3"/>
      <c r="G268" s="3"/>
      <c r="H268" s="3"/>
      <c r="I268" s="3"/>
      <c r="AA268" s="195"/>
      <c r="AB268" s="62"/>
      <c r="AC268" s="62"/>
      <c r="AD268" s="61"/>
      <c r="AE268" s="61"/>
      <c r="AF268" s="61"/>
      <c r="AG268" s="196"/>
      <c r="AH268" s="61"/>
      <c r="AI268" s="22"/>
      <c r="AJ268" s="22"/>
      <c r="AK268" s="28"/>
      <c r="AL268" s="13"/>
      <c r="AM268" s="13"/>
      <c r="AN268" s="13"/>
      <c r="AO268" s="13"/>
      <c r="AP268" s="13"/>
      <c r="AQ268" s="13"/>
      <c r="AR268" s="13"/>
      <c r="AS268" s="13"/>
      <c r="AT268" s="13"/>
      <c r="AU268" s="13"/>
      <c r="AV268" s="13"/>
      <c r="AW268" s="13"/>
      <c r="AX268" s="13"/>
      <c r="AY268" s="13"/>
      <c r="AZ268" s="13"/>
      <c r="BA268" s="174"/>
    </row>
    <row r="269" spans="1:53" ht="15" customHeight="1" thickBot="1" x14ac:dyDescent="0.3">
      <c r="A269" s="3"/>
      <c r="B269" s="3"/>
      <c r="C269" s="3"/>
      <c r="D269" s="3"/>
      <c r="E269" s="3"/>
      <c r="F269" s="3"/>
      <c r="G269" s="3"/>
      <c r="H269" s="3"/>
      <c r="I269" s="3"/>
      <c r="AA269" s="195"/>
      <c r="AB269" s="28"/>
      <c r="AC269" s="28"/>
      <c r="AD269" s="61"/>
      <c r="AE269" s="61"/>
      <c r="AF269" s="61"/>
      <c r="AG269" s="196"/>
      <c r="AH269" s="61"/>
      <c r="AI269" s="22"/>
      <c r="AJ269" s="22"/>
      <c r="AK269" s="28"/>
      <c r="AL269" s="13"/>
      <c r="AM269" s="13"/>
      <c r="AN269" s="13"/>
      <c r="AO269" s="13"/>
      <c r="AP269" s="13"/>
      <c r="AQ269" s="13"/>
      <c r="AR269" s="68" t="s">
        <v>84</v>
      </c>
      <c r="AS269" s="13"/>
      <c r="AU269" s="13"/>
      <c r="AW269" s="13"/>
      <c r="AX269" s="13"/>
      <c r="AY269" s="13"/>
      <c r="AZ269" s="13"/>
      <c r="BA269" s="174"/>
    </row>
    <row r="270" spans="1:53" ht="18" customHeight="1" thickBot="1" x14ac:dyDescent="0.3">
      <c r="A270" s="3"/>
      <c r="B270" s="3"/>
      <c r="C270" s="3"/>
      <c r="D270" s="3"/>
      <c r="E270" s="3"/>
      <c r="F270" s="3"/>
      <c r="G270" s="3"/>
      <c r="H270" s="3"/>
      <c r="I270" s="3"/>
      <c r="AA270" s="195"/>
      <c r="AB270" s="28"/>
      <c r="AC270" s="28"/>
      <c r="AD270" s="61"/>
      <c r="AE270" s="61"/>
      <c r="AF270" s="61"/>
      <c r="AG270" s="196"/>
      <c r="AI270" s="28" t="s">
        <v>10</v>
      </c>
      <c r="AJ270" s="22"/>
      <c r="AK270" s="28"/>
      <c r="AL270" s="13"/>
      <c r="AM270" s="13"/>
      <c r="AN270" s="279">
        <f>G22</f>
        <v>0</v>
      </c>
      <c r="AO270" s="280"/>
      <c r="AP270" s="281"/>
      <c r="AQ270" s="13"/>
      <c r="AR270" s="13"/>
      <c r="AS270" s="13"/>
      <c r="AT270" s="13"/>
      <c r="AU270" s="13"/>
      <c r="AV270" s="13"/>
      <c r="AW270" s="13"/>
      <c r="AX270" s="13"/>
      <c r="AY270" s="13"/>
      <c r="AZ270" s="13"/>
      <c r="BA270" s="174"/>
    </row>
    <row r="271" spans="1:53" ht="12" customHeight="1" thickBot="1" x14ac:dyDescent="0.3">
      <c r="A271" s="3"/>
      <c r="B271" s="3"/>
      <c r="C271" s="3"/>
      <c r="D271" s="3"/>
      <c r="E271" s="3"/>
      <c r="F271" s="3"/>
      <c r="G271" s="3"/>
      <c r="H271" s="3"/>
      <c r="I271" s="3"/>
      <c r="AA271" s="195"/>
      <c r="AB271" s="63"/>
      <c r="AC271" s="63"/>
      <c r="AD271" s="61"/>
      <c r="AE271" s="61"/>
      <c r="AF271" s="61"/>
      <c r="AG271" s="196"/>
      <c r="AH271" s="61"/>
      <c r="AI271" s="22"/>
      <c r="AJ271" s="22"/>
      <c r="AK271" s="28"/>
      <c r="AL271" s="13"/>
      <c r="AM271" s="13"/>
      <c r="AN271" s="13"/>
      <c r="AO271" s="13"/>
      <c r="AP271" s="13"/>
      <c r="AQ271" s="13"/>
      <c r="AR271" s="13"/>
      <c r="AS271" s="13"/>
      <c r="AT271" s="13"/>
      <c r="AU271" s="13"/>
      <c r="AV271" s="13"/>
      <c r="AW271" s="13"/>
      <c r="AX271" s="13"/>
      <c r="AY271" s="13"/>
      <c r="AZ271" s="13"/>
      <c r="BA271" s="174"/>
    </row>
    <row r="272" spans="1:53" ht="18" customHeight="1" thickBot="1" x14ac:dyDescent="0.3">
      <c r="A272" s="3"/>
      <c r="B272" s="3"/>
      <c r="C272" s="3"/>
      <c r="D272" s="3"/>
      <c r="E272" s="3"/>
      <c r="F272" s="3"/>
      <c r="G272" s="3"/>
      <c r="H272" s="3"/>
      <c r="I272" s="3"/>
      <c r="AA272" s="195"/>
      <c r="AB272" s="28"/>
      <c r="AC272" s="28"/>
      <c r="AD272" s="61"/>
      <c r="AE272" s="61"/>
      <c r="AF272" s="61"/>
      <c r="AG272" s="196"/>
      <c r="AI272" s="28" t="s">
        <v>12</v>
      </c>
      <c r="AJ272" s="22"/>
      <c r="AK272" s="28"/>
      <c r="AL272" s="13"/>
      <c r="AM272" s="13"/>
      <c r="AN272" s="279">
        <f>G24</f>
        <v>0</v>
      </c>
      <c r="AO272" s="280"/>
      <c r="AP272" s="281"/>
      <c r="AQ272" s="13"/>
      <c r="AR272" s="13"/>
      <c r="AS272" s="13"/>
      <c r="AT272" s="13"/>
      <c r="AU272" s="13"/>
      <c r="AV272" s="13"/>
      <c r="AW272" s="13"/>
      <c r="AX272" s="13"/>
      <c r="AY272" s="13"/>
      <c r="AZ272" s="13"/>
      <c r="BA272" s="174"/>
    </row>
    <row r="273" spans="1:60" ht="12" customHeight="1" thickBot="1" x14ac:dyDescent="0.3">
      <c r="A273" s="3"/>
      <c r="B273" s="3"/>
      <c r="C273" s="3"/>
      <c r="D273" s="3"/>
      <c r="E273" s="3"/>
      <c r="F273" s="3"/>
      <c r="G273" s="3"/>
      <c r="H273" s="3"/>
      <c r="I273" s="3"/>
      <c r="AA273" s="195"/>
      <c r="AB273" s="61"/>
      <c r="AC273" s="61"/>
      <c r="AD273" s="61"/>
      <c r="AE273" s="61"/>
      <c r="AF273" s="61"/>
      <c r="AG273" s="196"/>
      <c r="AH273" s="64" t="s">
        <v>7</v>
      </c>
      <c r="AI273" s="22"/>
      <c r="AJ273" s="22"/>
      <c r="AK273" s="28"/>
      <c r="AL273" s="13"/>
      <c r="AM273" s="13"/>
      <c r="AN273" s="13"/>
      <c r="AO273" s="13"/>
      <c r="AP273" s="13"/>
      <c r="AQ273" s="13"/>
      <c r="AR273" s="13"/>
      <c r="AS273" s="13"/>
      <c r="AT273" s="13"/>
      <c r="AU273" s="13"/>
      <c r="AV273" s="13"/>
      <c r="AW273" s="13"/>
      <c r="AX273" s="13"/>
      <c r="AY273" s="13"/>
      <c r="AZ273" s="13"/>
      <c r="BA273" s="174"/>
    </row>
    <row r="274" spans="1:60" ht="18" customHeight="1" thickBot="1" x14ac:dyDescent="0.35">
      <c r="A274" s="3"/>
      <c r="B274" s="3"/>
      <c r="C274" s="3"/>
      <c r="D274" s="3"/>
      <c r="E274" s="3"/>
      <c r="F274" s="3"/>
      <c r="G274" s="3"/>
      <c r="H274" s="3"/>
      <c r="I274" s="3"/>
      <c r="AA274" s="195"/>
      <c r="AB274" s="65"/>
      <c r="AC274" s="61"/>
      <c r="AD274" s="61"/>
      <c r="AE274" s="61"/>
      <c r="AF274" s="61"/>
      <c r="AG274" s="200"/>
      <c r="AH274" s="61"/>
      <c r="AI274" s="28" t="s">
        <v>13</v>
      </c>
      <c r="AJ274" s="74"/>
      <c r="AK274" s="28"/>
      <c r="AL274" s="13"/>
      <c r="AM274" s="13"/>
      <c r="AN274" s="279">
        <f>G26</f>
        <v>0</v>
      </c>
      <c r="AO274" s="280"/>
      <c r="AP274" s="281"/>
      <c r="AQ274" s="13"/>
      <c r="AR274" s="13"/>
      <c r="AS274" s="13"/>
      <c r="AT274" s="13"/>
      <c r="AU274" s="13"/>
      <c r="AV274" s="13"/>
      <c r="AW274" s="13"/>
      <c r="AX274" s="13"/>
      <c r="AY274" s="13"/>
      <c r="AZ274" s="13"/>
      <c r="BA274" s="174"/>
    </row>
    <row r="275" spans="1:60" ht="12" customHeight="1" thickBot="1" x14ac:dyDescent="0.3">
      <c r="A275" s="3"/>
      <c r="B275" s="3"/>
      <c r="C275" s="3"/>
      <c r="D275" s="3"/>
      <c r="E275" s="3"/>
      <c r="F275" s="3"/>
      <c r="G275" s="3"/>
      <c r="H275" s="3"/>
      <c r="I275" s="3"/>
      <c r="AA275" s="195"/>
      <c r="AB275" s="61"/>
      <c r="AC275" s="61"/>
      <c r="AD275" s="61"/>
      <c r="AE275" s="61"/>
      <c r="AF275" s="61"/>
      <c r="AG275" s="201"/>
      <c r="AH275" s="61"/>
      <c r="AI275" s="61"/>
      <c r="AJ275" s="66"/>
      <c r="AK275" s="63"/>
      <c r="AL275" s="3"/>
      <c r="AM275" s="3"/>
      <c r="AN275" s="3"/>
      <c r="AO275" s="3"/>
      <c r="AP275" s="3"/>
      <c r="AQ275" s="3"/>
      <c r="AR275" s="3"/>
      <c r="AS275" s="3"/>
      <c r="BA275" s="172"/>
    </row>
    <row r="276" spans="1:60" ht="18" customHeight="1" thickBot="1" x14ac:dyDescent="0.3">
      <c r="A276" s="3"/>
      <c r="B276" s="3"/>
      <c r="C276" s="3"/>
      <c r="D276" s="3"/>
      <c r="E276" s="3"/>
      <c r="F276" s="3"/>
      <c r="G276" s="3"/>
      <c r="H276" s="3"/>
      <c r="I276" s="3"/>
      <c r="AA276" s="195"/>
      <c r="AB276" s="61"/>
      <c r="AC276" s="61"/>
      <c r="AD276" s="61"/>
      <c r="AE276" s="61"/>
      <c r="AF276" s="61"/>
      <c r="AG276" s="200"/>
      <c r="AH276" s="61"/>
      <c r="AI276" s="28" t="s">
        <v>81</v>
      </c>
      <c r="AJ276" s="66"/>
      <c r="AK276" s="63"/>
      <c r="AL276" s="3"/>
      <c r="AM276" s="3"/>
      <c r="AN276" s="279">
        <f>G28</f>
        <v>0</v>
      </c>
      <c r="AO276" s="280"/>
      <c r="AP276" s="281"/>
      <c r="AQ276" s="3"/>
      <c r="AR276" s="3"/>
      <c r="AS276" s="3"/>
      <c r="BA276" s="172"/>
    </row>
    <row r="277" spans="1:60" ht="12" customHeight="1" thickBot="1" x14ac:dyDescent="0.3">
      <c r="A277" s="3"/>
      <c r="B277" s="3"/>
      <c r="C277" s="3"/>
      <c r="D277" s="3"/>
      <c r="E277" s="3"/>
      <c r="F277" s="3"/>
      <c r="G277" s="3"/>
      <c r="H277" s="3"/>
      <c r="I277" s="3"/>
      <c r="AA277" s="195"/>
      <c r="AB277" s="61"/>
      <c r="AC277" s="61"/>
      <c r="AD277" s="61"/>
      <c r="AE277" s="61"/>
      <c r="AF277" s="61"/>
      <c r="AG277" s="196"/>
      <c r="AH277" s="61"/>
      <c r="AI277" s="61"/>
      <c r="AJ277" s="61"/>
      <c r="AK277" s="63"/>
      <c r="AL277" s="3"/>
      <c r="AM277" s="3"/>
      <c r="AN277" s="3"/>
      <c r="AO277" s="3"/>
      <c r="AP277" s="3"/>
      <c r="AQ277" s="3"/>
      <c r="AR277" s="3"/>
      <c r="AS277" s="3"/>
      <c r="BA277" s="172"/>
    </row>
    <row r="278" spans="1:60" ht="18" customHeight="1" thickBot="1" x14ac:dyDescent="0.3">
      <c r="A278" s="3"/>
      <c r="B278" s="3"/>
      <c r="C278" s="3"/>
      <c r="D278" s="3"/>
      <c r="E278" s="3"/>
      <c r="F278" s="3"/>
      <c r="G278" s="3"/>
      <c r="H278" s="3"/>
      <c r="I278" s="3"/>
      <c r="AA278" s="195"/>
      <c r="AB278" s="13"/>
      <c r="AC278" s="13"/>
      <c r="AD278" s="67"/>
      <c r="AG278" s="202"/>
      <c r="AH278" s="203"/>
      <c r="AI278" s="204" t="s">
        <v>15</v>
      </c>
      <c r="AJ278" s="13"/>
      <c r="AK278" s="28"/>
      <c r="AL278" s="13"/>
      <c r="AM278" s="13"/>
      <c r="AN278" s="279">
        <f>G30</f>
        <v>0</v>
      </c>
      <c r="AO278" s="280"/>
      <c r="AP278" s="281"/>
      <c r="AQ278" s="13"/>
      <c r="AR278" s="13"/>
      <c r="AS278" s="13"/>
      <c r="AT278" s="13"/>
      <c r="AU278" s="13"/>
      <c r="AV278" s="13"/>
      <c r="AW278" s="13"/>
      <c r="AX278" s="13"/>
      <c r="AY278" s="13"/>
      <c r="AZ278" s="13"/>
      <c r="BA278" s="174"/>
      <c r="BB278" s="13"/>
      <c r="BC278" s="13"/>
      <c r="BD278" s="13"/>
      <c r="BE278" s="13"/>
    </row>
    <row r="279" spans="1:60" ht="15" customHeight="1" x14ac:dyDescent="0.25">
      <c r="A279" s="3"/>
      <c r="B279" s="3"/>
      <c r="C279" s="3"/>
      <c r="D279" s="3"/>
      <c r="E279" s="3"/>
      <c r="F279" s="3"/>
      <c r="G279" s="3"/>
      <c r="H279" s="3"/>
      <c r="I279" s="3"/>
      <c r="AA279" s="195"/>
      <c r="AB279" s="13"/>
      <c r="AC279" s="13"/>
      <c r="AD279" s="69"/>
      <c r="AE279" s="70"/>
      <c r="AF279" s="37"/>
      <c r="AG279" s="202"/>
      <c r="AH279" s="22"/>
      <c r="AI279" s="22"/>
      <c r="AJ279" s="22"/>
      <c r="AK279" s="28"/>
      <c r="AL279" s="13"/>
      <c r="AM279" s="13"/>
      <c r="AN279" s="13"/>
      <c r="AO279" s="13"/>
      <c r="AP279" s="13"/>
      <c r="AQ279" s="13"/>
      <c r="AR279" s="13"/>
      <c r="AS279" s="13"/>
      <c r="AT279" s="13"/>
      <c r="AU279" s="13"/>
      <c r="AV279" s="13"/>
      <c r="AW279" s="13"/>
      <c r="AX279" s="13"/>
      <c r="AY279" s="13"/>
      <c r="AZ279" s="13"/>
      <c r="BA279" s="174"/>
      <c r="BB279" s="13"/>
      <c r="BC279" s="13"/>
      <c r="BD279" s="13"/>
      <c r="BE279" s="13"/>
    </row>
    <row r="280" spans="1:60" ht="15" customHeight="1" x14ac:dyDescent="0.25">
      <c r="A280" s="3"/>
      <c r="B280" s="3"/>
      <c r="C280" s="3"/>
      <c r="D280" s="3"/>
      <c r="E280" s="3"/>
      <c r="F280" s="3"/>
      <c r="G280" s="3"/>
      <c r="H280" s="3"/>
      <c r="I280" s="3"/>
      <c r="AA280" s="195"/>
      <c r="AB280" s="13"/>
      <c r="AC280" s="13"/>
      <c r="AD280" s="61"/>
      <c r="AG280" s="205"/>
      <c r="AH280" s="203"/>
      <c r="AI280" s="203"/>
      <c r="AJ280" s="68"/>
      <c r="AK280" s="28"/>
      <c r="AL280" s="13"/>
      <c r="AM280" s="13"/>
      <c r="AN280" s="13"/>
      <c r="AO280" s="13"/>
      <c r="AP280" s="13"/>
      <c r="AQ280" s="13"/>
      <c r="AR280" s="13"/>
      <c r="AS280" s="13"/>
      <c r="AT280" s="13"/>
      <c r="AU280" s="13"/>
      <c r="AV280" s="13"/>
      <c r="AW280" s="13"/>
      <c r="AX280" s="13"/>
      <c r="AY280" s="13"/>
      <c r="AZ280" s="13"/>
      <c r="BA280" s="174"/>
      <c r="BB280" s="13"/>
      <c r="BC280" s="13"/>
      <c r="BD280" s="13"/>
      <c r="BE280" s="13"/>
    </row>
    <row r="281" spans="1:60" ht="15" customHeight="1" x14ac:dyDescent="0.25">
      <c r="A281" s="3"/>
      <c r="B281" s="3"/>
      <c r="C281" s="3"/>
      <c r="D281" s="3"/>
      <c r="E281" s="3"/>
      <c r="F281" s="3"/>
      <c r="G281" s="3"/>
      <c r="H281" s="3"/>
      <c r="I281" s="3"/>
      <c r="AA281" s="195"/>
      <c r="AB281" s="13"/>
      <c r="AC281" s="13"/>
      <c r="AD281" s="71"/>
      <c r="AE281" s="70"/>
      <c r="AF281" s="72"/>
      <c r="AG281" s="205"/>
      <c r="AH281" s="22"/>
      <c r="AI281" s="22"/>
      <c r="AJ281" s="22"/>
      <c r="AK281" s="22"/>
      <c r="AL281" s="13"/>
      <c r="AM281" s="13"/>
      <c r="AN281" s="13"/>
      <c r="AO281" s="13"/>
      <c r="AP281" s="13"/>
      <c r="AQ281" s="13"/>
      <c r="AR281" s="13"/>
      <c r="AS281" s="13"/>
      <c r="AT281" s="13"/>
      <c r="AU281" s="13"/>
      <c r="AV281" s="13"/>
      <c r="AW281" s="13"/>
      <c r="AX281" s="13"/>
      <c r="AY281" s="13"/>
      <c r="AZ281" s="13"/>
      <c r="BA281" s="174"/>
      <c r="BB281" s="13"/>
      <c r="BC281" s="13"/>
      <c r="BD281" s="13"/>
      <c r="BE281" s="13"/>
      <c r="BF281" s="13"/>
      <c r="BG281" s="13"/>
      <c r="BH281" s="13"/>
    </row>
    <row r="282" spans="1:60" ht="15" customHeight="1" x14ac:dyDescent="0.25">
      <c r="A282" s="3"/>
      <c r="B282" s="3"/>
      <c r="C282" s="3"/>
      <c r="D282" s="3"/>
      <c r="E282" s="3"/>
      <c r="F282" s="3"/>
      <c r="G282" s="3"/>
      <c r="H282" s="3"/>
      <c r="I282" s="3"/>
      <c r="AA282" s="195"/>
      <c r="AB282" s="13"/>
      <c r="AC282" s="13"/>
      <c r="AD282" s="61"/>
      <c r="AF282" s="72"/>
      <c r="AG282" s="205"/>
      <c r="AH282" s="203"/>
      <c r="AI282" s="28" t="s">
        <v>16</v>
      </c>
      <c r="AJ282" s="22"/>
      <c r="AK282" s="28"/>
      <c r="AL282" s="13"/>
      <c r="AM282" s="13"/>
      <c r="AN282" s="13"/>
      <c r="AO282" s="13"/>
      <c r="AP282" s="13"/>
      <c r="AQ282" s="13"/>
      <c r="AR282" s="13"/>
      <c r="AS282" s="13"/>
      <c r="AT282" s="13"/>
      <c r="AU282" s="13"/>
      <c r="AV282" s="13"/>
      <c r="AW282" s="13"/>
      <c r="AX282" s="13"/>
      <c r="AY282" s="13"/>
      <c r="AZ282" s="13"/>
      <c r="BA282" s="174"/>
      <c r="BB282" s="13"/>
      <c r="BC282" s="13"/>
      <c r="BD282" s="13"/>
      <c r="BE282" s="13"/>
      <c r="BF282" s="13"/>
      <c r="BG282" s="13"/>
      <c r="BH282" s="13"/>
    </row>
    <row r="283" spans="1:60" ht="15" customHeight="1" x14ac:dyDescent="0.25">
      <c r="A283" s="3"/>
      <c r="B283" s="3"/>
      <c r="C283" s="3"/>
      <c r="D283" s="3"/>
      <c r="E283" s="3"/>
      <c r="F283" s="3"/>
      <c r="G283" s="3"/>
      <c r="H283" s="3"/>
      <c r="I283" s="3"/>
      <c r="AA283" s="189"/>
      <c r="AB283" s="13"/>
      <c r="AC283" s="13"/>
      <c r="AD283" s="69"/>
      <c r="AE283" s="70"/>
      <c r="AF283" s="37"/>
      <c r="AG283" s="202"/>
      <c r="AH283" s="60"/>
      <c r="AI283" s="13" t="s">
        <v>85</v>
      </c>
      <c r="AJ283" s="60"/>
      <c r="AK283" s="193"/>
      <c r="AL283" s="13"/>
      <c r="AM283" s="13"/>
      <c r="AN283" s="13"/>
      <c r="AO283" s="13"/>
      <c r="AP283" s="13"/>
      <c r="AQ283" s="13"/>
      <c r="AR283" s="13"/>
      <c r="AS283" s="13"/>
      <c r="AT283" s="13"/>
      <c r="AU283" s="13"/>
      <c r="AV283" s="13"/>
      <c r="AW283" s="13"/>
      <c r="AX283" s="13"/>
      <c r="AY283" s="13"/>
      <c r="AZ283" s="13"/>
      <c r="BA283" s="174"/>
      <c r="BB283" s="13"/>
      <c r="BC283" s="13"/>
      <c r="BD283" s="13"/>
      <c r="BE283" s="13"/>
      <c r="BF283" s="13"/>
      <c r="BG283" s="13"/>
      <c r="BH283" s="13"/>
    </row>
    <row r="284" spans="1:60" ht="15" customHeight="1" x14ac:dyDescent="0.25">
      <c r="A284" s="3"/>
      <c r="B284" s="3"/>
      <c r="C284" s="3"/>
      <c r="D284" s="3"/>
      <c r="E284" s="3"/>
      <c r="F284" s="3"/>
      <c r="G284" s="3"/>
      <c r="H284" s="3"/>
      <c r="I284" s="3"/>
      <c r="AA284" s="195"/>
      <c r="AB284" s="13"/>
      <c r="AC284" s="13"/>
      <c r="AD284" s="61"/>
      <c r="AF284" s="37"/>
      <c r="AG284" s="202"/>
      <c r="AH284" s="203"/>
      <c r="AI284" s="28" t="s">
        <v>82</v>
      </c>
      <c r="AJ284" s="22"/>
      <c r="AK284" s="28"/>
      <c r="AL284" s="13"/>
      <c r="AM284" s="13"/>
      <c r="AN284" s="13"/>
      <c r="AO284" s="13"/>
      <c r="AP284" s="13"/>
      <c r="AQ284" s="13"/>
      <c r="AR284" s="13"/>
      <c r="AS284" s="13"/>
      <c r="AT284" s="13"/>
      <c r="AU284" s="13"/>
      <c r="AV284" s="13"/>
      <c r="AW284" s="13"/>
      <c r="AX284" s="13"/>
      <c r="AY284" s="13"/>
      <c r="AZ284" s="13"/>
      <c r="BA284" s="174"/>
      <c r="BB284" s="13"/>
      <c r="BC284" s="13"/>
      <c r="BD284" s="13"/>
      <c r="BE284" s="13"/>
      <c r="BF284" s="13"/>
      <c r="BG284" s="13"/>
      <c r="BH284" s="13"/>
    </row>
    <row r="285" spans="1:60" ht="15" customHeight="1" x14ac:dyDescent="0.25">
      <c r="A285" s="3"/>
      <c r="B285" s="3"/>
      <c r="C285" s="3"/>
      <c r="D285" s="3"/>
      <c r="E285" s="3"/>
      <c r="F285" s="3"/>
      <c r="G285" s="3"/>
      <c r="H285" s="3"/>
      <c r="I285" s="3"/>
      <c r="AA285" s="195"/>
      <c r="AB285" s="13"/>
      <c r="AC285" s="13"/>
      <c r="AD285" s="69"/>
      <c r="AE285" s="70"/>
      <c r="AF285" s="37"/>
      <c r="AG285" s="202"/>
      <c r="AH285" s="22"/>
      <c r="AI285" s="62" t="s">
        <v>18</v>
      </c>
      <c r="AJ285" s="22"/>
      <c r="AK285" s="28"/>
      <c r="AL285" s="13"/>
      <c r="AM285" s="13"/>
      <c r="AN285" s="13"/>
      <c r="AO285" s="13"/>
      <c r="AP285" s="13"/>
      <c r="AQ285" s="13"/>
      <c r="AR285" s="13"/>
      <c r="AS285" s="13"/>
      <c r="AT285" s="13"/>
      <c r="AU285" s="13"/>
      <c r="AV285" s="13"/>
      <c r="AW285" s="13"/>
      <c r="AX285" s="13"/>
      <c r="AY285" s="13"/>
      <c r="AZ285" s="13"/>
      <c r="BA285" s="174"/>
      <c r="BB285" s="13"/>
      <c r="BC285" s="13"/>
      <c r="BD285" s="13"/>
      <c r="BE285" s="13"/>
      <c r="BF285" s="13"/>
      <c r="BG285" s="13"/>
      <c r="BH285" s="13"/>
    </row>
    <row r="286" spans="1:60" ht="15" customHeight="1" x14ac:dyDescent="0.25">
      <c r="A286" s="3"/>
      <c r="B286" s="3"/>
      <c r="C286" s="3"/>
      <c r="D286" s="3"/>
      <c r="E286" s="3"/>
      <c r="F286" s="3"/>
      <c r="G286" s="3"/>
      <c r="H286" s="3"/>
      <c r="I286" s="3"/>
      <c r="AA286" s="195"/>
      <c r="AB286" s="13"/>
      <c r="AC286" s="13"/>
      <c r="AD286" s="61"/>
      <c r="AG286" s="202"/>
      <c r="AH286" s="203"/>
      <c r="AI286" s="203"/>
      <c r="AJ286" s="68"/>
      <c r="AK286" s="28"/>
      <c r="AL286" s="13"/>
      <c r="AM286" s="13"/>
      <c r="AN286" s="13"/>
      <c r="AO286" s="13"/>
      <c r="AP286" s="13"/>
      <c r="AQ286" s="13"/>
      <c r="AR286" s="13"/>
      <c r="AS286" s="13"/>
      <c r="AT286" s="13"/>
      <c r="AU286" s="13"/>
      <c r="AV286" s="13"/>
      <c r="AW286" s="13"/>
      <c r="AX286" s="13"/>
      <c r="AY286" s="13"/>
      <c r="AZ286" s="13"/>
      <c r="BA286" s="174"/>
      <c r="BB286" s="13"/>
      <c r="BC286" s="13"/>
      <c r="BD286" s="13"/>
      <c r="BE286" s="13"/>
      <c r="BF286" s="13"/>
      <c r="BG286" s="13"/>
      <c r="BH286" s="13"/>
    </row>
    <row r="287" spans="1:60" ht="15" customHeight="1" thickBot="1" x14ac:dyDescent="0.3">
      <c r="A287" s="3"/>
      <c r="B287" s="3"/>
      <c r="C287" s="3"/>
      <c r="D287" s="3"/>
      <c r="E287" s="3"/>
      <c r="F287" s="3"/>
      <c r="G287" s="3"/>
      <c r="H287" s="3"/>
      <c r="I287" s="3"/>
      <c r="AA287" s="195"/>
      <c r="AB287" s="61"/>
      <c r="AC287" s="61"/>
      <c r="AD287" s="61"/>
      <c r="AE287" s="61"/>
      <c r="AF287" s="61"/>
      <c r="AG287" s="196"/>
      <c r="AH287" s="22"/>
      <c r="AI287" s="22"/>
      <c r="AJ287" s="22"/>
      <c r="AK287" s="28"/>
      <c r="AL287" s="13"/>
      <c r="AM287" s="13"/>
      <c r="AN287" s="13"/>
      <c r="AO287" s="13"/>
      <c r="AP287" s="13"/>
      <c r="AQ287" s="13"/>
      <c r="AR287" s="74" t="s">
        <v>99</v>
      </c>
      <c r="AS287" s="13"/>
      <c r="AT287" s="13"/>
      <c r="AU287" s="13"/>
      <c r="AV287" s="13"/>
      <c r="AW287" s="13"/>
      <c r="AX287" s="13"/>
      <c r="AY287" s="13"/>
      <c r="AZ287" s="13"/>
      <c r="BA287" s="174"/>
      <c r="BB287" s="13"/>
      <c r="BC287" s="13"/>
      <c r="BD287" s="13"/>
      <c r="BE287" s="13"/>
      <c r="BF287" s="13"/>
      <c r="BG287" s="13"/>
      <c r="BH287" s="13"/>
    </row>
    <row r="288" spans="1:60" ht="17.100000000000001" customHeight="1" thickBot="1" x14ac:dyDescent="0.3">
      <c r="A288" s="3"/>
      <c r="B288" s="3"/>
      <c r="C288" s="3"/>
      <c r="D288" s="3"/>
      <c r="E288" s="3"/>
      <c r="F288" s="3"/>
      <c r="G288" s="3"/>
      <c r="H288" s="3"/>
      <c r="I288" s="3"/>
      <c r="AA288" s="195"/>
      <c r="AB288" s="61"/>
      <c r="AC288" s="61"/>
      <c r="AD288" s="61"/>
      <c r="AE288" s="61"/>
      <c r="AF288" s="61"/>
      <c r="AG288" s="196"/>
      <c r="AH288" s="22"/>
      <c r="AI288" s="28" t="s">
        <v>19</v>
      </c>
      <c r="AJ288" s="269">
        <f>D39</f>
        <v>0</v>
      </c>
      <c r="AK288" s="270"/>
      <c r="AL288" s="13"/>
      <c r="AM288" s="13"/>
      <c r="AN288" s="279">
        <f>G39</f>
        <v>0</v>
      </c>
      <c r="AO288" s="280"/>
      <c r="AP288" s="281"/>
      <c r="AQ288" s="74"/>
      <c r="AR288" s="225" t="s">
        <v>100</v>
      </c>
      <c r="AS288" s="30"/>
      <c r="AT288" s="30"/>
      <c r="AU288" s="30"/>
      <c r="AV288" s="30"/>
      <c r="AW288" s="30"/>
      <c r="AX288" s="30"/>
      <c r="AY288" s="30"/>
      <c r="AZ288" s="30"/>
      <c r="BA288" s="206"/>
      <c r="BD288" s="13"/>
      <c r="BE288" s="13"/>
      <c r="BF288" s="13"/>
      <c r="BG288" s="13"/>
      <c r="BH288" s="13"/>
    </row>
    <row r="289" spans="1:60" ht="12.95" customHeight="1" thickBot="1" x14ac:dyDescent="0.3">
      <c r="A289" s="3"/>
      <c r="B289" s="3"/>
      <c r="C289" s="3"/>
      <c r="D289" s="3"/>
      <c r="E289" s="3"/>
      <c r="F289" s="3"/>
      <c r="G289" s="3"/>
      <c r="H289" s="3"/>
      <c r="I289" s="3"/>
      <c r="AA289" s="195"/>
      <c r="AB289" s="61"/>
      <c r="AC289" s="61"/>
      <c r="AD289" s="61"/>
      <c r="AE289" s="61"/>
      <c r="AF289" s="61"/>
      <c r="AG289" s="196"/>
      <c r="AH289" s="22"/>
      <c r="AI289" s="22"/>
      <c r="AJ289" s="22"/>
      <c r="AK289" s="28"/>
      <c r="AL289" s="13"/>
      <c r="AM289" s="13"/>
      <c r="AN289" s="13"/>
      <c r="AO289" s="13"/>
      <c r="AP289" s="13"/>
      <c r="AQ289" s="74"/>
      <c r="AR289" s="74" t="s">
        <v>98</v>
      </c>
      <c r="AS289" s="30"/>
      <c r="AT289" s="30"/>
      <c r="AU289" s="30"/>
      <c r="AV289" s="30"/>
      <c r="AW289" s="30"/>
      <c r="AX289" s="30"/>
      <c r="AY289" s="30"/>
      <c r="AZ289" s="30"/>
      <c r="BA289" s="206"/>
      <c r="BD289" s="13"/>
      <c r="BE289" s="13"/>
      <c r="BF289" s="13"/>
      <c r="BG289" s="13"/>
      <c r="BH289" s="13"/>
    </row>
    <row r="290" spans="1:60" ht="17.100000000000001" customHeight="1" thickBot="1" x14ac:dyDescent="0.3">
      <c r="A290" s="3"/>
      <c r="B290" s="3"/>
      <c r="C290" s="3"/>
      <c r="D290" s="3"/>
      <c r="E290" s="3"/>
      <c r="F290" s="3"/>
      <c r="G290" s="3"/>
      <c r="H290" s="3"/>
      <c r="I290" s="3"/>
      <c r="AA290" s="195"/>
      <c r="AB290" s="61"/>
      <c r="AC290" s="61"/>
      <c r="AD290" s="61"/>
      <c r="AE290" s="61"/>
      <c r="AF290" s="61"/>
      <c r="AG290" s="196"/>
      <c r="AH290" s="22"/>
      <c r="AI290" s="28" t="s">
        <v>19</v>
      </c>
      <c r="AJ290" s="269">
        <f>D41</f>
        <v>0</v>
      </c>
      <c r="AK290" s="270"/>
      <c r="AL290" s="13"/>
      <c r="AM290" s="13"/>
      <c r="AN290" s="279">
        <f>G41</f>
        <v>0</v>
      </c>
      <c r="AO290" s="280"/>
      <c r="AP290" s="281"/>
      <c r="AQ290" s="13"/>
      <c r="AR290" s="30"/>
      <c r="AS290" s="13"/>
      <c r="AT290" s="13"/>
      <c r="AU290" s="13"/>
      <c r="AV290" s="13"/>
      <c r="AW290" s="13"/>
      <c r="AX290" s="13"/>
      <c r="AY290" s="13"/>
      <c r="AZ290" s="13"/>
      <c r="BA290" s="174"/>
      <c r="BB290" s="13"/>
      <c r="BC290" s="13"/>
      <c r="BD290" s="13"/>
      <c r="BE290" s="13"/>
      <c r="BF290" s="13"/>
      <c r="BG290" s="13"/>
      <c r="BH290" s="13"/>
    </row>
    <row r="291" spans="1:60" ht="12.95" customHeight="1" thickBot="1" x14ac:dyDescent="0.3">
      <c r="A291" s="3"/>
      <c r="B291" s="3"/>
      <c r="C291" s="3"/>
      <c r="D291" s="3"/>
      <c r="E291" s="3"/>
      <c r="F291" s="3"/>
      <c r="G291" s="3"/>
      <c r="H291" s="3"/>
      <c r="I291" s="3"/>
      <c r="AA291" s="195"/>
      <c r="AC291" s="28"/>
      <c r="AD291" s="61"/>
      <c r="AE291" s="61"/>
      <c r="AF291" s="61"/>
      <c r="AG291" s="196"/>
      <c r="AH291" s="61"/>
      <c r="AI291" s="61"/>
      <c r="AJ291" s="61"/>
      <c r="AK291" s="63"/>
      <c r="AL291" s="3"/>
      <c r="AM291" s="3"/>
      <c r="AN291" s="3"/>
      <c r="AO291" s="3"/>
      <c r="AP291" s="3"/>
      <c r="AQ291" s="3"/>
      <c r="AR291" s="3"/>
      <c r="AS291" s="3"/>
      <c r="BA291" s="172"/>
    </row>
    <row r="292" spans="1:60" ht="17.100000000000001" customHeight="1" thickBot="1" x14ac:dyDescent="0.3">
      <c r="A292" s="3"/>
      <c r="B292" s="3"/>
      <c r="C292" s="3"/>
      <c r="D292" s="3"/>
      <c r="E292" s="3"/>
      <c r="F292" s="3"/>
      <c r="G292" s="3"/>
      <c r="H292" s="3"/>
      <c r="I292" s="3"/>
      <c r="AA292" s="195"/>
      <c r="AC292" s="28"/>
      <c r="AD292" s="61"/>
      <c r="AE292" s="61"/>
      <c r="AF292" s="61"/>
      <c r="AG292" s="196"/>
      <c r="AH292" s="61"/>
      <c r="AI292" s="28" t="s">
        <v>19</v>
      </c>
      <c r="AJ292" s="269">
        <v>6</v>
      </c>
      <c r="AK292" s="276"/>
      <c r="AL292" s="3"/>
      <c r="AM292" s="3"/>
      <c r="AN292" s="279">
        <f>G43</f>
        <v>0</v>
      </c>
      <c r="AO292" s="280"/>
      <c r="AP292" s="281"/>
      <c r="AQ292" s="3"/>
      <c r="AR292" s="3"/>
      <c r="AS292" s="3"/>
      <c r="BA292" s="172"/>
    </row>
    <row r="293" spans="1:60" ht="12" customHeight="1" thickBot="1" x14ac:dyDescent="0.3">
      <c r="A293" s="3"/>
      <c r="B293" s="3"/>
      <c r="C293" s="3"/>
      <c r="D293" s="3"/>
      <c r="E293" s="3"/>
      <c r="F293" s="3"/>
      <c r="G293" s="3"/>
      <c r="H293" s="3"/>
      <c r="I293" s="3"/>
      <c r="AA293" s="195"/>
      <c r="AC293" s="62"/>
      <c r="AD293" s="61"/>
      <c r="AE293" s="61"/>
      <c r="AF293" s="61"/>
      <c r="AG293" s="196"/>
      <c r="AH293" s="61"/>
      <c r="AI293" s="61"/>
      <c r="AJ293" s="61"/>
      <c r="AK293" s="63"/>
      <c r="AL293" s="3"/>
      <c r="AM293" s="3"/>
      <c r="AN293" s="3"/>
      <c r="AO293" s="3"/>
      <c r="AP293" s="3"/>
      <c r="AQ293" s="3"/>
      <c r="AR293" s="3"/>
      <c r="AS293" s="3"/>
      <c r="BA293" s="172"/>
    </row>
    <row r="294" spans="1:60" ht="17.100000000000001" customHeight="1" thickBot="1" x14ac:dyDescent="0.3">
      <c r="A294" s="3"/>
      <c r="B294" s="3"/>
      <c r="C294" s="3"/>
      <c r="D294" s="3"/>
      <c r="E294" s="3"/>
      <c r="F294" s="3"/>
      <c r="G294" s="3"/>
      <c r="H294" s="3"/>
      <c r="I294" s="3"/>
      <c r="AA294" s="195"/>
      <c r="AB294" s="61"/>
      <c r="AC294" s="61"/>
      <c r="AD294" s="61"/>
      <c r="AE294" s="61"/>
      <c r="AF294" s="61"/>
      <c r="AG294" s="196"/>
      <c r="AH294" s="61"/>
      <c r="AI294" s="28" t="s">
        <v>19</v>
      </c>
      <c r="AJ294" s="269">
        <v>9</v>
      </c>
      <c r="AK294" s="276"/>
      <c r="AL294" s="3"/>
      <c r="AM294" s="3"/>
      <c r="AN294" s="279">
        <f>G45</f>
        <v>0</v>
      </c>
      <c r="AO294" s="280"/>
      <c r="AP294" s="281"/>
      <c r="AQ294" s="3"/>
      <c r="AR294" s="3"/>
      <c r="AS294" s="3"/>
      <c r="BA294" s="172"/>
    </row>
    <row r="295" spans="1:60" ht="12" customHeight="1" thickBot="1" x14ac:dyDescent="0.3">
      <c r="A295" s="3"/>
      <c r="B295" s="3"/>
      <c r="C295" s="3"/>
      <c r="D295" s="3"/>
      <c r="E295" s="3"/>
      <c r="F295" s="3"/>
      <c r="G295" s="3"/>
      <c r="H295" s="3"/>
      <c r="I295" s="3"/>
      <c r="AA295" s="195"/>
      <c r="AB295" s="28"/>
      <c r="AC295" s="73"/>
      <c r="AD295" s="207">
        <f>D39</f>
        <v>0</v>
      </c>
      <c r="AG295" s="196"/>
      <c r="AH295" s="373"/>
      <c r="AI295" s="374"/>
      <c r="AJ295" s="66"/>
      <c r="AK295" s="63"/>
      <c r="AL295" s="3"/>
      <c r="AM295" s="3"/>
      <c r="AN295" s="3"/>
      <c r="AO295" s="3"/>
      <c r="AP295" s="3"/>
      <c r="AQ295" s="3"/>
      <c r="AR295" s="3"/>
      <c r="AS295" s="3"/>
      <c r="BA295" s="172"/>
    </row>
    <row r="296" spans="1:60" ht="17.100000000000001" customHeight="1" thickBot="1" x14ac:dyDescent="0.3">
      <c r="A296" s="3"/>
      <c r="B296" s="3"/>
      <c r="C296" s="3"/>
      <c r="D296" s="3"/>
      <c r="E296" s="3"/>
      <c r="F296" s="3"/>
      <c r="G296" s="3"/>
      <c r="H296" s="3"/>
      <c r="I296" s="3"/>
      <c r="AA296" s="195"/>
      <c r="AB296" s="28"/>
      <c r="AC296" s="28"/>
      <c r="AD296" s="208"/>
      <c r="AE296" s="22"/>
      <c r="AG296" s="196"/>
      <c r="AH296" s="61"/>
      <c r="AI296" s="28" t="s">
        <v>19</v>
      </c>
      <c r="AJ296" s="73">
        <v>20</v>
      </c>
      <c r="AK296" s="63"/>
      <c r="AL296" s="3"/>
      <c r="AM296" s="3"/>
      <c r="AN296" s="279">
        <f>G47</f>
        <v>0</v>
      </c>
      <c r="AO296" s="280"/>
      <c r="AP296" s="281"/>
      <c r="AQ296" s="3"/>
      <c r="AR296" s="3"/>
      <c r="AS296" s="3"/>
      <c r="BA296" s="172"/>
    </row>
    <row r="297" spans="1:60" ht="12" customHeight="1" thickBot="1" x14ac:dyDescent="0.3">
      <c r="A297" s="3"/>
      <c r="B297" s="3"/>
      <c r="C297" s="3"/>
      <c r="D297" s="3"/>
      <c r="E297" s="3"/>
      <c r="F297" s="3"/>
      <c r="G297" s="3"/>
      <c r="H297" s="3"/>
      <c r="I297" s="3"/>
      <c r="AA297" s="195"/>
      <c r="AB297" s="28"/>
      <c r="AC297" s="75"/>
      <c r="AD297" s="207">
        <f>D41</f>
        <v>0</v>
      </c>
      <c r="AF297" s="61"/>
      <c r="AG297" s="196"/>
      <c r="AH297" s="373"/>
      <c r="AI297" s="374"/>
      <c r="AJ297" s="61"/>
      <c r="AK297" s="63"/>
      <c r="AL297" s="3"/>
      <c r="AM297" s="3"/>
      <c r="AN297" s="3"/>
      <c r="AO297" s="3"/>
      <c r="AP297" s="3"/>
      <c r="AQ297" s="3"/>
      <c r="AR297" s="3"/>
      <c r="AS297" s="3"/>
      <c r="BA297" s="172"/>
    </row>
    <row r="298" spans="1:60" ht="17.100000000000001" customHeight="1" thickBot="1" x14ac:dyDescent="0.3">
      <c r="A298" s="3"/>
      <c r="B298" s="3"/>
      <c r="C298" s="3"/>
      <c r="D298" s="3"/>
      <c r="E298" s="3"/>
      <c r="F298" s="3"/>
      <c r="G298" s="3"/>
      <c r="H298" s="3"/>
      <c r="I298" s="3"/>
      <c r="AA298" s="195"/>
      <c r="AB298" s="28"/>
      <c r="AC298" s="28"/>
      <c r="AD298" s="208"/>
      <c r="AE298" s="22"/>
      <c r="AF298" s="61"/>
      <c r="AG298" s="196"/>
      <c r="AH298" s="61"/>
      <c r="AI298" s="28" t="s">
        <v>19</v>
      </c>
      <c r="AJ298" s="73">
        <v>10</v>
      </c>
      <c r="AK298" s="63"/>
      <c r="AL298" s="3"/>
      <c r="AM298" s="3"/>
      <c r="AN298" s="279">
        <f>G49</f>
        <v>0</v>
      </c>
      <c r="AO298" s="280"/>
      <c r="AP298" s="281"/>
      <c r="AQ298" s="3"/>
      <c r="AR298" s="3"/>
      <c r="AS298" s="3"/>
      <c r="BA298" s="172"/>
    </row>
    <row r="299" spans="1:60" ht="12" customHeight="1" x14ac:dyDescent="0.25">
      <c r="A299" s="3"/>
      <c r="B299" s="3"/>
      <c r="C299" s="3"/>
      <c r="D299" s="3"/>
      <c r="E299" s="3"/>
      <c r="F299" s="3"/>
      <c r="G299" s="3"/>
      <c r="H299" s="3"/>
      <c r="I299" s="3"/>
      <c r="AA299" s="195"/>
      <c r="AB299" s="28"/>
      <c r="AC299" s="75"/>
      <c r="AD299" s="207" t="str">
        <f>D43</f>
        <v>6</v>
      </c>
      <c r="AF299" s="61"/>
      <c r="AG299" s="45"/>
      <c r="AH299" s="375"/>
      <c r="AI299" s="376"/>
      <c r="AJ299" s="44"/>
      <c r="AK299" s="44"/>
      <c r="AL299" s="3"/>
      <c r="AM299" s="3"/>
      <c r="AN299" s="3"/>
      <c r="AO299" s="3"/>
      <c r="AP299" s="3"/>
      <c r="AQ299" s="3"/>
      <c r="AR299" s="3"/>
      <c r="AS299" s="3"/>
      <c r="BA299" s="172"/>
    </row>
    <row r="300" spans="1:60" ht="17.100000000000001" customHeight="1" x14ac:dyDescent="0.25">
      <c r="A300" s="3"/>
      <c r="B300" s="3"/>
      <c r="C300" s="3"/>
      <c r="D300" s="3"/>
      <c r="E300" s="3"/>
      <c r="F300" s="3"/>
      <c r="G300" s="3"/>
      <c r="H300" s="3"/>
      <c r="I300" s="3"/>
      <c r="AA300" s="195"/>
      <c r="AB300" s="28"/>
      <c r="AC300" s="28"/>
      <c r="AD300" s="208"/>
      <c r="AE300" s="22"/>
      <c r="AF300" s="61"/>
      <c r="AG300" s="209"/>
      <c r="AH300" s="61"/>
      <c r="AI300" s="28"/>
      <c r="AJ300" s="61"/>
      <c r="AK300" s="63"/>
      <c r="AL300" s="3"/>
      <c r="AM300" s="3"/>
      <c r="AN300" s="3"/>
      <c r="AO300" s="3"/>
      <c r="AP300" s="3"/>
      <c r="AQ300" s="3"/>
      <c r="AR300" s="3"/>
      <c r="AS300" s="3"/>
      <c r="BA300" s="172"/>
    </row>
    <row r="301" spans="1:60" ht="15" customHeight="1" thickBot="1" x14ac:dyDescent="0.3">
      <c r="A301" s="3"/>
      <c r="B301" s="3"/>
      <c r="C301" s="3"/>
      <c r="D301" s="3"/>
      <c r="E301" s="3"/>
      <c r="F301" s="3"/>
      <c r="G301" s="3"/>
      <c r="H301" s="3"/>
      <c r="I301" s="3"/>
      <c r="AA301" s="195"/>
      <c r="AB301" s="28"/>
      <c r="AC301" s="75"/>
      <c r="AD301" s="207" t="str">
        <f>D45</f>
        <v>9</v>
      </c>
      <c r="AF301" s="61"/>
      <c r="AG301" s="210"/>
      <c r="AH301" s="377"/>
      <c r="AI301" s="378"/>
      <c r="AJ301" s="76"/>
      <c r="AK301" s="211"/>
      <c r="AL301" s="212"/>
      <c r="AM301" s="212"/>
      <c r="AN301" s="212"/>
      <c r="AO301" s="212"/>
      <c r="AP301" s="212"/>
      <c r="AQ301" s="212"/>
      <c r="AR301" s="213"/>
      <c r="AS301" s="213"/>
      <c r="AT301" s="213"/>
      <c r="AU301" s="213"/>
      <c r="AV301" s="213"/>
      <c r="AW301" s="213"/>
      <c r="AX301" s="213"/>
      <c r="AY301" s="213"/>
      <c r="AZ301" s="213"/>
      <c r="BA301" s="214"/>
    </row>
    <row r="302" spans="1:60" ht="15" customHeight="1" x14ac:dyDescent="0.25">
      <c r="A302" s="3"/>
      <c r="B302" s="3"/>
      <c r="C302" s="3"/>
      <c r="D302" s="3"/>
      <c r="E302" s="3"/>
      <c r="F302" s="3"/>
      <c r="G302" s="3"/>
      <c r="H302" s="3"/>
      <c r="I302" s="3"/>
      <c r="AA302" s="195"/>
      <c r="AB302" s="28"/>
      <c r="AC302" s="28"/>
      <c r="AD302" s="208"/>
      <c r="AE302" s="22"/>
      <c r="AF302" s="61"/>
      <c r="AG302" s="215"/>
      <c r="AH302" s="61"/>
      <c r="AI302" s="61"/>
      <c r="AJ302" s="61"/>
      <c r="AK302" s="61"/>
    </row>
    <row r="303" spans="1:60" ht="15" customHeight="1" x14ac:dyDescent="0.25">
      <c r="A303" s="3"/>
      <c r="B303" s="3"/>
      <c r="C303" s="3"/>
      <c r="D303" s="3"/>
      <c r="E303" s="3"/>
      <c r="F303" s="3"/>
      <c r="G303" s="3"/>
      <c r="H303" s="3"/>
      <c r="I303" s="3"/>
      <c r="AA303" s="195"/>
      <c r="AB303" s="28"/>
      <c r="AC303" s="73"/>
      <c r="AD303" s="207">
        <f>D47</f>
        <v>20</v>
      </c>
      <c r="AE303" s="216"/>
      <c r="AF303" s="61"/>
      <c r="AG303" s="61"/>
      <c r="AH303" s="373"/>
      <c r="AI303" s="374"/>
      <c r="AJ303" s="61"/>
      <c r="AK303" s="63"/>
    </row>
    <row r="304" spans="1:60" ht="15" customHeight="1" x14ac:dyDescent="0.25">
      <c r="A304" s="3"/>
      <c r="B304" s="3"/>
      <c r="C304" s="3"/>
      <c r="D304" s="3"/>
      <c r="E304" s="3"/>
      <c r="F304" s="3"/>
      <c r="G304" s="3"/>
      <c r="H304" s="3"/>
      <c r="I304" s="3"/>
      <c r="AA304" s="189"/>
      <c r="AB304" s="62"/>
      <c r="AC304" s="62"/>
      <c r="AD304" s="217"/>
      <c r="AE304" s="60"/>
      <c r="AF304" s="55"/>
      <c r="AG304" s="55"/>
      <c r="AH304" s="55"/>
      <c r="AI304" s="55"/>
      <c r="AJ304" s="55"/>
      <c r="AK304" s="218"/>
    </row>
    <row r="305" spans="1:37" ht="15" customHeight="1" x14ac:dyDescent="0.25">
      <c r="A305" s="3"/>
      <c r="B305" s="3"/>
      <c r="C305" s="3"/>
      <c r="D305" s="3"/>
      <c r="E305" s="3"/>
      <c r="F305" s="3"/>
      <c r="G305" s="3"/>
      <c r="H305" s="3"/>
      <c r="I305" s="3"/>
      <c r="AA305" s="195"/>
      <c r="AB305" s="51"/>
      <c r="AC305" s="69"/>
      <c r="AD305" s="207">
        <f>D49</f>
        <v>10</v>
      </c>
      <c r="AF305" s="61"/>
      <c r="AG305" s="61"/>
      <c r="AH305" s="373"/>
      <c r="AI305" s="374"/>
      <c r="AJ305" s="61"/>
      <c r="AK305" s="63"/>
    </row>
    <row r="306" spans="1:37" ht="15" customHeight="1" x14ac:dyDescent="0.25">
      <c r="A306" s="3"/>
      <c r="B306" s="3"/>
      <c r="C306" s="3"/>
      <c r="D306" s="3"/>
      <c r="E306" s="3"/>
      <c r="F306" s="3"/>
      <c r="G306" s="3"/>
      <c r="H306" s="3"/>
      <c r="I306" s="3"/>
      <c r="AA306" s="195"/>
      <c r="AB306" s="69"/>
      <c r="AC306" s="69"/>
      <c r="AD306" s="69"/>
      <c r="AE306" s="69"/>
      <c r="AF306" s="61"/>
      <c r="AG306" s="61"/>
      <c r="AH306" s="61"/>
      <c r="AI306" s="61"/>
      <c r="AJ306" s="61"/>
      <c r="AK306" s="63"/>
    </row>
    <row r="307" spans="1:37" ht="15" customHeight="1" x14ac:dyDescent="0.25">
      <c r="A307" s="3"/>
      <c r="B307" s="3"/>
      <c r="C307" s="3"/>
      <c r="D307" s="3"/>
      <c r="E307" s="3"/>
      <c r="F307" s="3"/>
      <c r="G307" s="3"/>
      <c r="H307" s="3"/>
      <c r="I307" s="3"/>
      <c r="AA307" s="195"/>
      <c r="AB307" s="69"/>
      <c r="AC307" s="69"/>
      <c r="AD307" s="69"/>
      <c r="AE307" s="69"/>
      <c r="AF307" s="61"/>
      <c r="AG307" s="61"/>
      <c r="AH307" s="61"/>
      <c r="AI307" s="61"/>
      <c r="AJ307" s="61"/>
      <c r="AK307" s="63"/>
    </row>
    <row r="308" spans="1:37" ht="15" customHeight="1" x14ac:dyDescent="0.25">
      <c r="A308" s="3"/>
      <c r="B308" s="3"/>
      <c r="C308" s="3"/>
      <c r="D308" s="3"/>
      <c r="E308" s="3"/>
      <c r="F308" s="3"/>
      <c r="G308" s="3"/>
      <c r="H308" s="3"/>
      <c r="I308" s="3"/>
    </row>
    <row r="309" spans="1:37" ht="15" customHeight="1" x14ac:dyDescent="0.25">
      <c r="A309" s="3"/>
      <c r="B309" s="3"/>
      <c r="C309" s="3"/>
      <c r="D309" s="3"/>
      <c r="E309" s="3"/>
      <c r="F309" s="3"/>
      <c r="G309" s="3"/>
      <c r="H309" s="3"/>
      <c r="I309" s="3"/>
    </row>
    <row r="310" spans="1:37" ht="15" customHeight="1" x14ac:dyDescent="0.25">
      <c r="A310" s="3"/>
      <c r="B310" s="3"/>
      <c r="C310" s="3"/>
      <c r="D310" s="3"/>
      <c r="E310" s="3"/>
      <c r="F310" s="3"/>
      <c r="G310" s="3"/>
      <c r="H310" s="3"/>
      <c r="I310" s="3"/>
    </row>
    <row r="311" spans="1:37" ht="15" customHeight="1" x14ac:dyDescent="0.25">
      <c r="A311" s="3"/>
      <c r="B311" s="3"/>
      <c r="C311" s="3"/>
      <c r="D311" s="3"/>
      <c r="E311" s="3"/>
      <c r="F311" s="3"/>
      <c r="G311" s="3"/>
      <c r="H311" s="3"/>
      <c r="I311" s="3"/>
    </row>
    <row r="312" spans="1:37" ht="15" customHeight="1" x14ac:dyDescent="0.25">
      <c r="A312" s="3"/>
      <c r="B312" s="3"/>
      <c r="C312" s="3"/>
      <c r="D312" s="3"/>
      <c r="E312" s="3"/>
      <c r="F312" s="3"/>
      <c r="G312" s="3"/>
      <c r="H312" s="3"/>
      <c r="I312" s="3"/>
    </row>
    <row r="313" spans="1:37" ht="15" customHeight="1" x14ac:dyDescent="0.25">
      <c r="A313" s="3"/>
      <c r="B313" s="3"/>
      <c r="C313" s="3"/>
      <c r="D313" s="3"/>
      <c r="E313" s="3"/>
      <c r="F313" s="3"/>
      <c r="G313" s="3"/>
      <c r="H313" s="3"/>
      <c r="I313" s="3"/>
    </row>
    <row r="314" spans="1:37" ht="15" customHeight="1" x14ac:dyDescent="0.25">
      <c r="A314" s="3"/>
      <c r="B314" s="3"/>
      <c r="C314" s="3"/>
      <c r="D314" s="3"/>
      <c r="E314" s="3"/>
      <c r="F314" s="3"/>
      <c r="G314" s="3"/>
      <c r="H314" s="3"/>
      <c r="I314" s="3"/>
    </row>
    <row r="315" spans="1:37" ht="15" customHeight="1" x14ac:dyDescent="0.25">
      <c r="A315" s="3"/>
      <c r="B315" s="3"/>
      <c r="C315" s="3"/>
      <c r="D315" s="3"/>
      <c r="E315" s="3"/>
      <c r="F315" s="3"/>
      <c r="G315" s="3"/>
      <c r="H315" s="3"/>
      <c r="I315" s="3"/>
    </row>
    <row r="316" spans="1:37" ht="15" customHeight="1" x14ac:dyDescent="0.25">
      <c r="A316" s="3"/>
      <c r="B316" s="3"/>
      <c r="C316" s="3"/>
      <c r="D316" s="3"/>
      <c r="E316" s="3"/>
      <c r="F316" s="3"/>
      <c r="G316" s="3"/>
      <c r="H316" s="3"/>
      <c r="I316" s="3"/>
    </row>
    <row r="317" spans="1:37" ht="15" customHeight="1" x14ac:dyDescent="0.25">
      <c r="A317" s="3"/>
      <c r="B317" s="3"/>
      <c r="C317" s="3"/>
      <c r="D317" s="3"/>
      <c r="E317" s="3"/>
      <c r="F317" s="3"/>
      <c r="G317" s="3"/>
      <c r="H317" s="3"/>
      <c r="I317" s="3"/>
    </row>
    <row r="318" spans="1:37" ht="15" customHeight="1" x14ac:dyDescent="0.25">
      <c r="A318" s="3"/>
      <c r="B318" s="3"/>
      <c r="C318" s="3"/>
      <c r="D318" s="3"/>
      <c r="E318" s="3"/>
      <c r="F318" s="3"/>
      <c r="G318" s="3"/>
      <c r="H318" s="3"/>
      <c r="I318" s="3"/>
    </row>
    <row r="319" spans="1:37" ht="15" customHeight="1" x14ac:dyDescent="0.25">
      <c r="A319" s="3"/>
      <c r="B319" s="3"/>
      <c r="C319" s="3"/>
      <c r="D319" s="3"/>
      <c r="E319" s="3"/>
      <c r="F319" s="3"/>
      <c r="G319" s="3"/>
      <c r="H319" s="3"/>
      <c r="I319" s="3"/>
    </row>
    <row r="320" spans="1:37" ht="15" customHeight="1" x14ac:dyDescent="0.25">
      <c r="A320" s="3"/>
      <c r="B320" s="3"/>
      <c r="C320" s="3"/>
      <c r="D320" s="3"/>
      <c r="E320" s="3"/>
      <c r="F320" s="3"/>
      <c r="G320" s="3"/>
      <c r="H320" s="3"/>
      <c r="I320" s="3"/>
    </row>
    <row r="321" spans="1:9" ht="15" customHeight="1" x14ac:dyDescent="0.25">
      <c r="A321" s="3"/>
      <c r="B321" s="3"/>
      <c r="C321" s="3"/>
      <c r="D321" s="3"/>
      <c r="E321" s="3"/>
      <c r="F321" s="3"/>
      <c r="G321" s="3"/>
      <c r="H321" s="3"/>
      <c r="I321" s="3"/>
    </row>
    <row r="322" spans="1:9" ht="15" customHeight="1" x14ac:dyDescent="0.25">
      <c r="A322" s="3"/>
      <c r="B322" s="3"/>
      <c r="C322" s="3"/>
      <c r="D322" s="3"/>
      <c r="E322" s="3"/>
      <c r="F322" s="3"/>
      <c r="G322" s="3"/>
      <c r="H322" s="3"/>
      <c r="I322" s="3"/>
    </row>
    <row r="323" spans="1:9" ht="15" customHeight="1" x14ac:dyDescent="0.25">
      <c r="A323" s="3"/>
      <c r="B323" s="3"/>
      <c r="C323" s="3"/>
      <c r="D323" s="3"/>
      <c r="E323" s="3"/>
      <c r="F323" s="3"/>
      <c r="G323" s="3"/>
      <c r="H323" s="3"/>
      <c r="I323" s="3"/>
    </row>
    <row r="324" spans="1:9" ht="15" customHeight="1" x14ac:dyDescent="0.25">
      <c r="A324" s="3"/>
      <c r="B324" s="3"/>
      <c r="C324" s="3"/>
      <c r="D324" s="3"/>
      <c r="E324" s="3"/>
      <c r="F324" s="3"/>
      <c r="G324" s="3"/>
      <c r="H324" s="3"/>
      <c r="I324" s="3"/>
    </row>
    <row r="325" spans="1:9" ht="15" customHeight="1" x14ac:dyDescent="0.25">
      <c r="A325" s="3"/>
      <c r="B325" s="3"/>
      <c r="C325" s="3"/>
      <c r="D325" s="3"/>
      <c r="E325" s="3"/>
      <c r="F325" s="3"/>
      <c r="G325" s="3"/>
      <c r="H325" s="3"/>
      <c r="I325" s="3"/>
    </row>
    <row r="326" spans="1:9" ht="15" customHeight="1" x14ac:dyDescent="0.25">
      <c r="A326" s="3"/>
      <c r="B326" s="3"/>
      <c r="C326" s="3"/>
      <c r="D326" s="3"/>
      <c r="E326" s="3"/>
      <c r="F326" s="3"/>
      <c r="G326" s="3"/>
      <c r="H326" s="3"/>
      <c r="I326" s="3"/>
    </row>
    <row r="327" spans="1:9" ht="15" customHeight="1" x14ac:dyDescent="0.25">
      <c r="A327" s="3"/>
      <c r="B327" s="3"/>
      <c r="C327" s="3"/>
      <c r="D327" s="3"/>
      <c r="E327" s="3"/>
      <c r="F327" s="3"/>
      <c r="G327" s="3"/>
      <c r="H327" s="3"/>
      <c r="I327" s="3"/>
    </row>
    <row r="328" spans="1:9" ht="15" customHeight="1" x14ac:dyDescent="0.25">
      <c r="A328" s="3"/>
      <c r="B328" s="3"/>
      <c r="C328" s="3"/>
      <c r="D328" s="3"/>
      <c r="E328" s="3"/>
      <c r="F328" s="3"/>
      <c r="G328" s="3"/>
      <c r="H328" s="3"/>
      <c r="I328" s="3"/>
    </row>
    <row r="329" spans="1:9" ht="15" customHeight="1" x14ac:dyDescent="0.25">
      <c r="A329" s="3"/>
      <c r="B329" s="3"/>
      <c r="C329" s="3"/>
      <c r="D329" s="3"/>
      <c r="E329" s="3"/>
      <c r="F329" s="3"/>
      <c r="G329" s="3"/>
      <c r="H329" s="3"/>
      <c r="I329" s="3"/>
    </row>
    <row r="330" spans="1:9" ht="15" customHeight="1" x14ac:dyDescent="0.25">
      <c r="A330" s="3"/>
      <c r="B330" s="3"/>
      <c r="C330" s="3"/>
      <c r="D330" s="3"/>
      <c r="E330" s="3"/>
      <c r="F330" s="3"/>
      <c r="G330" s="3"/>
      <c r="H330" s="3"/>
      <c r="I330" s="3"/>
    </row>
    <row r="331" spans="1:9" ht="15" customHeight="1" x14ac:dyDescent="0.25">
      <c r="A331" s="3"/>
      <c r="B331" s="3"/>
      <c r="C331" s="3"/>
      <c r="D331" s="3"/>
      <c r="E331" s="3"/>
      <c r="F331" s="3"/>
      <c r="G331" s="3"/>
      <c r="H331" s="3"/>
      <c r="I331" s="3"/>
    </row>
    <row r="332" spans="1:9" ht="15" customHeight="1" x14ac:dyDescent="0.25">
      <c r="A332" s="3"/>
      <c r="B332" s="3"/>
      <c r="C332" s="3"/>
      <c r="D332" s="3"/>
      <c r="E332" s="3"/>
      <c r="F332" s="3"/>
      <c r="G332" s="3"/>
      <c r="H332" s="3"/>
      <c r="I332" s="3"/>
    </row>
    <row r="333" spans="1:9" ht="15" customHeight="1" x14ac:dyDescent="0.25">
      <c r="A333" s="3"/>
      <c r="B333" s="3"/>
      <c r="C333" s="3"/>
      <c r="D333" s="3"/>
      <c r="E333" s="3"/>
      <c r="F333" s="3"/>
      <c r="G333" s="3"/>
      <c r="H333" s="3"/>
      <c r="I333" s="3"/>
    </row>
    <row r="334" spans="1:9" ht="15" customHeight="1" x14ac:dyDescent="0.25">
      <c r="A334" s="3"/>
      <c r="B334" s="3"/>
      <c r="C334" s="3"/>
      <c r="D334" s="3"/>
      <c r="E334" s="3"/>
      <c r="F334" s="3"/>
      <c r="G334" s="3"/>
      <c r="H334" s="3"/>
      <c r="I334" s="3"/>
    </row>
    <row r="335" spans="1:9" ht="15" customHeight="1" x14ac:dyDescent="0.25">
      <c r="A335" s="3"/>
      <c r="B335" s="3"/>
      <c r="C335" s="3"/>
      <c r="D335" s="3"/>
      <c r="E335" s="3"/>
      <c r="F335" s="3"/>
      <c r="G335" s="3"/>
      <c r="H335" s="3"/>
      <c r="I335" s="3"/>
    </row>
    <row r="336" spans="1:9" ht="15" customHeight="1" x14ac:dyDescent="0.25">
      <c r="A336" s="3"/>
      <c r="B336" s="3"/>
      <c r="C336" s="3"/>
      <c r="D336" s="3"/>
      <c r="E336" s="3"/>
      <c r="F336" s="3"/>
      <c r="G336" s="3"/>
      <c r="H336" s="3"/>
      <c r="I336" s="3"/>
    </row>
    <row r="337" spans="1:9" ht="15" customHeight="1" x14ac:dyDescent="0.25">
      <c r="A337" s="3"/>
      <c r="B337" s="3"/>
      <c r="C337" s="3"/>
      <c r="D337" s="3"/>
      <c r="E337" s="3"/>
      <c r="F337" s="3"/>
      <c r="G337" s="3"/>
      <c r="H337" s="3"/>
      <c r="I337" s="3"/>
    </row>
    <row r="338" spans="1:9" ht="15" customHeight="1" x14ac:dyDescent="0.25">
      <c r="A338" s="3"/>
      <c r="B338" s="3"/>
      <c r="C338" s="3"/>
      <c r="D338" s="3"/>
      <c r="E338" s="3"/>
      <c r="F338" s="3"/>
      <c r="G338" s="3"/>
      <c r="H338" s="3"/>
      <c r="I338" s="3"/>
    </row>
    <row r="339" spans="1:9" ht="15" customHeight="1" x14ac:dyDescent="0.25">
      <c r="A339" s="3"/>
      <c r="B339" s="3"/>
      <c r="C339" s="3"/>
      <c r="D339" s="3"/>
      <c r="E339" s="3"/>
      <c r="F339" s="3"/>
      <c r="G339" s="3"/>
      <c r="H339" s="3"/>
      <c r="I339" s="3"/>
    </row>
    <row r="340" spans="1:9" ht="15" customHeight="1" x14ac:dyDescent="0.25">
      <c r="A340" s="3"/>
      <c r="B340" s="3"/>
      <c r="C340" s="3"/>
      <c r="D340" s="3"/>
      <c r="E340" s="3"/>
      <c r="F340" s="3"/>
      <c r="G340" s="3"/>
      <c r="H340" s="3"/>
      <c r="I340" s="3"/>
    </row>
    <row r="341" spans="1:9" ht="15" customHeight="1" x14ac:dyDescent="0.25">
      <c r="A341" s="3"/>
      <c r="B341" s="3"/>
      <c r="C341" s="3"/>
      <c r="D341" s="3"/>
      <c r="E341" s="3"/>
      <c r="F341" s="3"/>
      <c r="G341" s="3"/>
      <c r="H341" s="3"/>
      <c r="I341" s="3"/>
    </row>
    <row r="342" spans="1:9" ht="15" customHeight="1" x14ac:dyDescent="0.25">
      <c r="A342" s="3"/>
      <c r="B342" s="3"/>
      <c r="C342" s="3"/>
      <c r="D342" s="3"/>
      <c r="E342" s="3"/>
      <c r="F342" s="3"/>
      <c r="G342" s="3"/>
      <c r="H342" s="3"/>
      <c r="I342" s="3"/>
    </row>
    <row r="343" spans="1:9" ht="15" customHeight="1" x14ac:dyDescent="0.25">
      <c r="A343" s="3"/>
      <c r="B343" s="3"/>
      <c r="C343" s="3"/>
      <c r="D343" s="3"/>
      <c r="E343" s="3"/>
      <c r="F343" s="3"/>
      <c r="G343" s="3"/>
      <c r="H343" s="3"/>
      <c r="I343" s="3"/>
    </row>
    <row r="344" spans="1:9" ht="15" customHeight="1" x14ac:dyDescent="0.25">
      <c r="A344" s="3"/>
      <c r="B344" s="3"/>
      <c r="C344" s="3"/>
      <c r="D344" s="3"/>
      <c r="E344" s="3"/>
      <c r="F344" s="3"/>
      <c r="G344" s="3"/>
      <c r="H344" s="3"/>
      <c r="I344" s="3"/>
    </row>
    <row r="345" spans="1:9" ht="15" customHeight="1" x14ac:dyDescent="0.25">
      <c r="A345" s="3"/>
      <c r="B345" s="3"/>
      <c r="C345" s="3"/>
      <c r="D345" s="3"/>
      <c r="E345" s="3"/>
      <c r="F345" s="3"/>
      <c r="G345" s="3"/>
      <c r="H345" s="3"/>
      <c r="I345" s="3"/>
    </row>
    <row r="346" spans="1:9" ht="15" customHeight="1" x14ac:dyDescent="0.25">
      <c r="A346" s="3"/>
      <c r="B346" s="3"/>
      <c r="C346" s="3"/>
      <c r="D346" s="3"/>
      <c r="E346" s="3"/>
      <c r="F346" s="3"/>
      <c r="G346" s="3"/>
      <c r="H346" s="3"/>
      <c r="I346" s="3"/>
    </row>
    <row r="347" spans="1:9" ht="15" customHeight="1" x14ac:dyDescent="0.25">
      <c r="A347" s="3"/>
      <c r="B347" s="3"/>
      <c r="C347" s="3"/>
      <c r="D347" s="3"/>
      <c r="E347" s="3"/>
      <c r="F347" s="3"/>
      <c r="G347" s="3"/>
      <c r="H347" s="3"/>
      <c r="I347" s="3"/>
    </row>
    <row r="348" spans="1:9" ht="15" customHeight="1" x14ac:dyDescent="0.25">
      <c r="A348" s="3"/>
      <c r="B348" s="3"/>
      <c r="C348" s="3"/>
      <c r="D348" s="3"/>
      <c r="E348" s="3"/>
      <c r="F348" s="3"/>
      <c r="G348" s="3"/>
      <c r="H348" s="3"/>
      <c r="I348" s="3"/>
    </row>
    <row r="349" spans="1:9" ht="15" customHeight="1" x14ac:dyDescent="0.25">
      <c r="A349" s="3"/>
      <c r="B349" s="3"/>
      <c r="C349" s="3"/>
      <c r="D349" s="3"/>
      <c r="E349" s="3"/>
      <c r="F349" s="3"/>
      <c r="G349" s="3"/>
      <c r="H349" s="3"/>
      <c r="I349" s="3"/>
    </row>
    <row r="350" spans="1:9" ht="15" customHeight="1" x14ac:dyDescent="0.25">
      <c r="A350" s="3"/>
      <c r="B350" s="3"/>
      <c r="C350" s="3"/>
      <c r="D350" s="3"/>
      <c r="E350" s="3"/>
      <c r="F350" s="3"/>
      <c r="G350" s="3"/>
      <c r="H350" s="3"/>
      <c r="I350" s="3"/>
    </row>
    <row r="351" spans="1:9" ht="15" customHeight="1" x14ac:dyDescent="0.25">
      <c r="A351" s="3"/>
      <c r="B351" s="3"/>
      <c r="C351" s="3"/>
      <c r="D351" s="3"/>
      <c r="E351" s="3"/>
      <c r="F351" s="3"/>
      <c r="G351" s="3"/>
      <c r="H351" s="3"/>
      <c r="I351" s="3"/>
    </row>
    <row r="352" spans="1:9" ht="15" customHeight="1" x14ac:dyDescent="0.25">
      <c r="A352" s="3"/>
      <c r="B352" s="3"/>
      <c r="C352" s="3"/>
      <c r="D352" s="3"/>
      <c r="E352" s="3"/>
      <c r="F352" s="3"/>
      <c r="G352" s="3"/>
      <c r="H352" s="3"/>
      <c r="I352" s="3"/>
    </row>
    <row r="353" spans="1:9" ht="15" customHeight="1" x14ac:dyDescent="0.25">
      <c r="A353" s="3"/>
      <c r="B353" s="3"/>
      <c r="C353" s="3"/>
      <c r="D353" s="3"/>
      <c r="E353" s="3"/>
      <c r="F353" s="3"/>
      <c r="G353" s="3"/>
      <c r="H353" s="3"/>
      <c r="I353" s="3"/>
    </row>
    <row r="354" spans="1:9" ht="15" customHeight="1" x14ac:dyDescent="0.25">
      <c r="A354" s="3"/>
      <c r="B354" s="3"/>
      <c r="C354" s="3"/>
      <c r="D354" s="3"/>
      <c r="E354" s="3"/>
      <c r="F354" s="3"/>
      <c r="G354" s="3"/>
      <c r="H354" s="3"/>
      <c r="I354" s="3"/>
    </row>
    <row r="355" spans="1:9" ht="15" customHeight="1" x14ac:dyDescent="0.25">
      <c r="A355" s="3"/>
      <c r="B355" s="3"/>
      <c r="C355" s="3"/>
      <c r="D355" s="3"/>
      <c r="E355" s="3"/>
      <c r="F355" s="3"/>
      <c r="G355" s="3"/>
      <c r="H355" s="3"/>
      <c r="I355" s="3"/>
    </row>
    <row r="356" spans="1:9" ht="15" customHeight="1" x14ac:dyDescent="0.25">
      <c r="A356" s="3"/>
      <c r="B356" s="3"/>
      <c r="C356" s="3"/>
      <c r="D356" s="3"/>
      <c r="E356" s="3"/>
      <c r="F356" s="3"/>
      <c r="G356" s="3"/>
      <c r="H356" s="3"/>
      <c r="I356" s="3"/>
    </row>
    <row r="357" spans="1:9" ht="15" customHeight="1" x14ac:dyDescent="0.25">
      <c r="A357" s="3"/>
      <c r="B357" s="3"/>
      <c r="C357" s="3"/>
      <c r="D357" s="3"/>
      <c r="E357" s="3"/>
      <c r="F357" s="3"/>
      <c r="G357" s="3"/>
      <c r="H357" s="3"/>
      <c r="I357" s="3"/>
    </row>
    <row r="358" spans="1:9" ht="15" customHeight="1" x14ac:dyDescent="0.25">
      <c r="A358" s="3"/>
      <c r="B358" s="3"/>
      <c r="C358" s="3"/>
      <c r="D358" s="3"/>
      <c r="E358" s="3"/>
      <c r="F358" s="3"/>
      <c r="G358" s="3"/>
      <c r="H358" s="3"/>
      <c r="I358" s="3"/>
    </row>
    <row r="359" spans="1:9" ht="15" customHeight="1" x14ac:dyDescent="0.25">
      <c r="A359" s="3"/>
      <c r="B359" s="3"/>
      <c r="C359" s="3"/>
      <c r="D359" s="3"/>
      <c r="E359" s="3"/>
      <c r="F359" s="3"/>
      <c r="G359" s="3"/>
      <c r="H359" s="3"/>
      <c r="I359" s="3"/>
    </row>
    <row r="360" spans="1:9" ht="15" customHeight="1" x14ac:dyDescent="0.25">
      <c r="A360" s="3"/>
      <c r="B360" s="3"/>
      <c r="C360" s="3"/>
      <c r="D360" s="3"/>
      <c r="E360" s="3"/>
      <c r="F360" s="3"/>
      <c r="G360" s="3"/>
      <c r="H360" s="3"/>
      <c r="I360" s="3"/>
    </row>
    <row r="361" spans="1:9" ht="15" customHeight="1" x14ac:dyDescent="0.25">
      <c r="A361" s="3"/>
      <c r="B361" s="3"/>
      <c r="C361" s="3"/>
      <c r="D361" s="3"/>
      <c r="E361" s="3"/>
      <c r="F361" s="3"/>
      <c r="G361" s="3"/>
      <c r="H361" s="3"/>
      <c r="I361" s="3"/>
    </row>
    <row r="362" spans="1:9" ht="15" customHeight="1" x14ac:dyDescent="0.25">
      <c r="A362" s="3"/>
      <c r="B362" s="3"/>
      <c r="C362" s="3"/>
      <c r="D362" s="3"/>
      <c r="E362" s="3"/>
      <c r="F362" s="3"/>
      <c r="G362" s="3"/>
      <c r="H362" s="3"/>
      <c r="I362" s="3"/>
    </row>
    <row r="363" spans="1:9" ht="15" customHeight="1" x14ac:dyDescent="0.25">
      <c r="A363" s="3"/>
      <c r="B363" s="3"/>
      <c r="C363" s="3"/>
      <c r="D363" s="3"/>
      <c r="E363" s="3"/>
      <c r="F363" s="3"/>
      <c r="G363" s="3"/>
      <c r="H363" s="3"/>
      <c r="I363" s="3"/>
    </row>
    <row r="364" spans="1:9" ht="15" customHeight="1" x14ac:dyDescent="0.25">
      <c r="A364" s="3"/>
      <c r="B364" s="3"/>
      <c r="C364" s="3"/>
      <c r="D364" s="3"/>
      <c r="E364" s="3"/>
      <c r="F364" s="3"/>
      <c r="G364" s="3"/>
      <c r="H364" s="3"/>
      <c r="I364" s="3"/>
    </row>
    <row r="365" spans="1:9" ht="15" customHeight="1" x14ac:dyDescent="0.25">
      <c r="A365" s="3"/>
      <c r="B365" s="3"/>
      <c r="C365" s="3"/>
      <c r="D365" s="3"/>
      <c r="E365" s="3"/>
      <c r="F365" s="3"/>
      <c r="G365" s="3"/>
      <c r="H365" s="3"/>
      <c r="I365" s="3"/>
    </row>
    <row r="366" spans="1:9" ht="15" customHeight="1" x14ac:dyDescent="0.25">
      <c r="A366" s="3"/>
      <c r="B366" s="3"/>
      <c r="C366" s="3"/>
      <c r="D366" s="3"/>
      <c r="E366" s="3"/>
      <c r="F366" s="3"/>
      <c r="G366" s="3"/>
      <c r="H366" s="3"/>
      <c r="I366" s="3"/>
    </row>
    <row r="367" spans="1:9" ht="15" customHeight="1" x14ac:dyDescent="0.25">
      <c r="A367" s="3"/>
      <c r="B367" s="3"/>
      <c r="C367" s="3"/>
      <c r="D367" s="3"/>
      <c r="E367" s="3"/>
      <c r="F367" s="3"/>
      <c r="G367" s="3"/>
      <c r="H367" s="3"/>
      <c r="I367" s="3"/>
    </row>
    <row r="368" spans="1:9" ht="15" customHeight="1" x14ac:dyDescent="0.25">
      <c r="A368" s="3"/>
      <c r="B368" s="3"/>
      <c r="C368" s="3"/>
      <c r="D368" s="3"/>
      <c r="E368" s="3"/>
      <c r="F368" s="3"/>
      <c r="G368" s="3"/>
      <c r="H368" s="3"/>
      <c r="I368" s="3"/>
    </row>
    <row r="369" spans="1:9" ht="15" customHeight="1" x14ac:dyDescent="0.25">
      <c r="A369" s="3"/>
      <c r="B369" s="3"/>
      <c r="C369" s="3"/>
      <c r="D369" s="3"/>
      <c r="E369" s="3"/>
      <c r="F369" s="3"/>
      <c r="G369" s="3"/>
      <c r="H369" s="3"/>
      <c r="I369" s="3"/>
    </row>
    <row r="370" spans="1:9" ht="15" customHeight="1" x14ac:dyDescent="0.25">
      <c r="A370" s="3"/>
      <c r="B370" s="3"/>
      <c r="C370" s="3"/>
      <c r="D370" s="3"/>
      <c r="E370" s="3"/>
      <c r="F370" s="3"/>
      <c r="G370" s="3"/>
      <c r="H370" s="3"/>
      <c r="I370" s="3"/>
    </row>
    <row r="371" spans="1:9" ht="15" customHeight="1" x14ac:dyDescent="0.25">
      <c r="A371" s="3"/>
      <c r="B371" s="3"/>
      <c r="C371" s="3"/>
      <c r="D371" s="3"/>
      <c r="E371" s="3"/>
      <c r="F371" s="3"/>
      <c r="G371" s="3"/>
      <c r="H371" s="3"/>
      <c r="I371" s="3"/>
    </row>
    <row r="372" spans="1:9" ht="15" customHeight="1" x14ac:dyDescent="0.25">
      <c r="A372" s="3"/>
      <c r="B372" s="3"/>
      <c r="C372" s="3"/>
      <c r="D372" s="3"/>
      <c r="E372" s="3"/>
      <c r="F372" s="3"/>
      <c r="G372" s="3"/>
      <c r="H372" s="3"/>
      <c r="I372" s="3"/>
    </row>
    <row r="373" spans="1:9" ht="15" customHeight="1" x14ac:dyDescent="0.25">
      <c r="A373" s="3"/>
      <c r="B373" s="3"/>
      <c r="C373" s="3"/>
      <c r="D373" s="3"/>
      <c r="E373" s="3"/>
      <c r="F373" s="3"/>
      <c r="G373" s="3"/>
      <c r="H373" s="3"/>
      <c r="I373" s="3"/>
    </row>
    <row r="374" spans="1:9" ht="15" customHeight="1" x14ac:dyDescent="0.25">
      <c r="A374" s="3"/>
      <c r="B374" s="3"/>
      <c r="C374" s="3"/>
      <c r="D374" s="3"/>
      <c r="E374" s="3"/>
      <c r="F374" s="3"/>
      <c r="G374" s="3"/>
      <c r="H374" s="3"/>
      <c r="I374" s="3"/>
    </row>
    <row r="375" spans="1:9" ht="15" customHeight="1" x14ac:dyDescent="0.25">
      <c r="A375" s="3"/>
      <c r="B375" s="3"/>
      <c r="C375" s="3"/>
      <c r="D375" s="3"/>
      <c r="E375" s="3"/>
      <c r="F375" s="3"/>
      <c r="G375" s="3"/>
      <c r="H375" s="3"/>
      <c r="I375" s="3"/>
    </row>
    <row r="376" spans="1:9" ht="15" customHeight="1" x14ac:dyDescent="0.25">
      <c r="A376" s="3"/>
      <c r="B376" s="3"/>
      <c r="C376" s="3"/>
      <c r="D376" s="3"/>
      <c r="E376" s="3"/>
      <c r="F376" s="3"/>
      <c r="G376" s="3"/>
      <c r="H376" s="3"/>
      <c r="I376" s="3"/>
    </row>
    <row r="377" spans="1:9" ht="15" customHeight="1" x14ac:dyDescent="0.25">
      <c r="A377" s="3"/>
      <c r="B377" s="3"/>
      <c r="C377" s="3"/>
      <c r="D377" s="3"/>
      <c r="E377" s="3"/>
      <c r="F377" s="3"/>
      <c r="G377" s="3"/>
      <c r="H377" s="3"/>
      <c r="I377" s="3"/>
    </row>
    <row r="378" spans="1:9" ht="15" customHeight="1" x14ac:dyDescent="0.25">
      <c r="A378" s="3"/>
      <c r="B378" s="3"/>
      <c r="C378" s="3"/>
      <c r="D378" s="3"/>
      <c r="E378" s="3"/>
      <c r="F378" s="3"/>
      <c r="G378" s="3"/>
      <c r="H378" s="3"/>
      <c r="I378" s="3"/>
    </row>
    <row r="379" spans="1:9" ht="15" customHeight="1" x14ac:dyDescent="0.25">
      <c r="A379" s="3"/>
      <c r="B379" s="3"/>
      <c r="C379" s="3"/>
      <c r="D379" s="3"/>
      <c r="E379" s="3"/>
      <c r="F379" s="3"/>
      <c r="G379" s="3"/>
      <c r="H379" s="3"/>
      <c r="I379" s="3"/>
    </row>
    <row r="380" spans="1:9" ht="15" customHeight="1" x14ac:dyDescent="0.25">
      <c r="A380" s="3"/>
      <c r="B380" s="3"/>
      <c r="C380" s="3"/>
      <c r="D380" s="3"/>
      <c r="E380" s="3"/>
      <c r="F380" s="3"/>
      <c r="G380" s="3"/>
      <c r="H380" s="3"/>
      <c r="I380" s="3"/>
    </row>
    <row r="381" spans="1:9" ht="15" customHeight="1" x14ac:dyDescent="0.25">
      <c r="A381" s="3"/>
      <c r="B381" s="3"/>
      <c r="C381" s="3"/>
      <c r="D381" s="3"/>
      <c r="E381" s="3"/>
      <c r="F381" s="3"/>
      <c r="G381" s="3"/>
      <c r="H381" s="3"/>
      <c r="I381" s="3"/>
    </row>
    <row r="382" spans="1:9" ht="15" customHeight="1" x14ac:dyDescent="0.25">
      <c r="A382" s="3"/>
      <c r="B382" s="3"/>
      <c r="C382" s="3"/>
      <c r="D382" s="3"/>
      <c r="E382" s="3"/>
      <c r="F382" s="3"/>
      <c r="G382" s="3"/>
      <c r="H382" s="3"/>
      <c r="I382" s="3"/>
    </row>
    <row r="383" spans="1:9" ht="15" customHeight="1" x14ac:dyDescent="0.25">
      <c r="A383" s="3"/>
      <c r="B383" s="3"/>
      <c r="C383" s="3"/>
      <c r="D383" s="3"/>
      <c r="E383" s="3"/>
      <c r="F383" s="3"/>
      <c r="G383" s="3"/>
      <c r="H383" s="3"/>
      <c r="I383" s="3"/>
    </row>
    <row r="384" spans="1:9" ht="15" customHeight="1" x14ac:dyDescent="0.25">
      <c r="A384" s="3"/>
      <c r="B384" s="3"/>
      <c r="C384" s="3"/>
      <c r="D384" s="3"/>
      <c r="E384" s="3"/>
      <c r="F384" s="3"/>
      <c r="G384" s="3"/>
      <c r="H384" s="3"/>
      <c r="I384" s="3"/>
    </row>
    <row r="385" spans="1:9" ht="15" customHeight="1" x14ac:dyDescent="0.25">
      <c r="A385" s="3"/>
      <c r="B385" s="3"/>
      <c r="C385" s="3"/>
      <c r="D385" s="3"/>
      <c r="E385" s="3"/>
      <c r="F385" s="3"/>
      <c r="G385" s="3"/>
      <c r="H385" s="3"/>
      <c r="I385" s="3"/>
    </row>
    <row r="386" spans="1:9" ht="15" customHeight="1" x14ac:dyDescent="0.25">
      <c r="A386" s="3"/>
      <c r="B386" s="3"/>
      <c r="C386" s="3"/>
      <c r="D386" s="3"/>
      <c r="E386" s="3"/>
      <c r="F386" s="3"/>
      <c r="G386" s="3"/>
      <c r="H386" s="3"/>
      <c r="I386" s="3"/>
    </row>
    <row r="387" spans="1:9" ht="15" customHeight="1" x14ac:dyDescent="0.25">
      <c r="A387" s="3"/>
      <c r="B387" s="3"/>
      <c r="C387" s="3"/>
      <c r="D387" s="3"/>
      <c r="E387" s="3"/>
      <c r="F387" s="3"/>
      <c r="G387" s="3"/>
      <c r="H387" s="3"/>
      <c r="I387" s="3"/>
    </row>
    <row r="388" spans="1:9" ht="15" customHeight="1" x14ac:dyDescent="0.25">
      <c r="A388" s="3"/>
      <c r="B388" s="3"/>
      <c r="C388" s="3"/>
      <c r="D388" s="3"/>
      <c r="E388" s="3"/>
      <c r="F388" s="3"/>
      <c r="G388" s="3"/>
      <c r="H388" s="3"/>
      <c r="I388" s="3"/>
    </row>
    <row r="389" spans="1:9" ht="15" customHeight="1" x14ac:dyDescent="0.25">
      <c r="A389" s="3"/>
      <c r="B389" s="3"/>
      <c r="C389" s="3"/>
      <c r="D389" s="3"/>
      <c r="E389" s="3"/>
      <c r="F389" s="3"/>
      <c r="G389" s="3"/>
      <c r="H389" s="3"/>
      <c r="I389" s="3"/>
    </row>
    <row r="390" spans="1:9" ht="15" customHeight="1" x14ac:dyDescent="0.25">
      <c r="A390" s="3"/>
      <c r="B390" s="3"/>
      <c r="C390" s="3"/>
      <c r="D390" s="3"/>
      <c r="E390" s="3"/>
      <c r="F390" s="3"/>
      <c r="G390" s="3"/>
      <c r="H390" s="3"/>
      <c r="I390" s="3"/>
    </row>
    <row r="391" spans="1:9" ht="15" customHeight="1" x14ac:dyDescent="0.25">
      <c r="A391" s="3"/>
      <c r="B391" s="3"/>
      <c r="C391" s="3"/>
      <c r="D391" s="3"/>
      <c r="E391" s="3"/>
      <c r="F391" s="3"/>
      <c r="G391" s="3"/>
      <c r="H391" s="3"/>
      <c r="I391" s="3"/>
    </row>
    <row r="392" spans="1:9" ht="15" customHeight="1" x14ac:dyDescent="0.25">
      <c r="A392" s="3"/>
      <c r="B392" s="3"/>
      <c r="C392" s="3"/>
      <c r="D392" s="3"/>
      <c r="E392" s="3"/>
      <c r="F392" s="3"/>
      <c r="G392" s="3"/>
      <c r="H392" s="3"/>
      <c r="I392" s="3"/>
    </row>
    <row r="393" spans="1:9" ht="15" customHeight="1" x14ac:dyDescent="0.25">
      <c r="A393" s="3"/>
      <c r="B393" s="3"/>
      <c r="C393" s="3"/>
      <c r="D393" s="3"/>
      <c r="E393" s="3"/>
      <c r="F393" s="3"/>
      <c r="G393" s="3"/>
      <c r="H393" s="3"/>
      <c r="I393" s="3"/>
    </row>
    <row r="394" spans="1:9" ht="15" customHeight="1" x14ac:dyDescent="0.25">
      <c r="A394" s="3"/>
      <c r="B394" s="3"/>
      <c r="C394" s="3"/>
      <c r="D394" s="3"/>
      <c r="E394" s="3"/>
      <c r="F394" s="3"/>
      <c r="G394" s="3"/>
      <c r="H394" s="3"/>
      <c r="I394" s="3"/>
    </row>
    <row r="395" spans="1:9" ht="15" customHeight="1" x14ac:dyDescent="0.25">
      <c r="A395" s="3"/>
      <c r="B395" s="3"/>
      <c r="C395" s="3"/>
      <c r="D395" s="3"/>
      <c r="E395" s="3"/>
      <c r="F395" s="3"/>
      <c r="G395" s="3"/>
      <c r="H395" s="3"/>
      <c r="I395" s="3"/>
    </row>
    <row r="396" spans="1:9" ht="15" customHeight="1" x14ac:dyDescent="0.25">
      <c r="A396" s="3"/>
      <c r="B396" s="3"/>
      <c r="C396" s="3"/>
      <c r="D396" s="3"/>
      <c r="E396" s="3"/>
      <c r="F396" s="3"/>
      <c r="G396" s="3"/>
      <c r="H396" s="3"/>
      <c r="I396" s="3"/>
    </row>
    <row r="397" spans="1:9" ht="15" customHeight="1" x14ac:dyDescent="0.25">
      <c r="A397" s="3"/>
      <c r="B397" s="3"/>
      <c r="C397" s="3"/>
      <c r="D397" s="3"/>
      <c r="E397" s="3"/>
      <c r="F397" s="3"/>
      <c r="G397" s="3"/>
      <c r="H397" s="3"/>
      <c r="I397" s="3"/>
    </row>
    <row r="398" spans="1:9" ht="15" customHeight="1" x14ac:dyDescent="0.25">
      <c r="A398" s="3"/>
      <c r="B398" s="3"/>
      <c r="C398" s="3"/>
      <c r="D398" s="3"/>
      <c r="E398" s="3"/>
      <c r="F398" s="3"/>
      <c r="G398" s="3"/>
      <c r="H398" s="3"/>
      <c r="I398" s="3"/>
    </row>
    <row r="399" spans="1:9" ht="15" customHeight="1" x14ac:dyDescent="0.25">
      <c r="A399" s="3"/>
      <c r="B399" s="3"/>
      <c r="C399" s="3"/>
      <c r="D399" s="3"/>
      <c r="E399" s="3"/>
      <c r="F399" s="3"/>
      <c r="G399" s="3"/>
      <c r="H399" s="3"/>
      <c r="I399" s="3"/>
    </row>
    <row r="400" spans="1:9" ht="15" customHeight="1" x14ac:dyDescent="0.25">
      <c r="A400" s="3"/>
      <c r="B400" s="3"/>
      <c r="C400" s="3"/>
      <c r="D400" s="3"/>
      <c r="E400" s="3"/>
      <c r="F400" s="3"/>
      <c r="G400" s="3"/>
      <c r="H400" s="3"/>
      <c r="I400" s="3"/>
    </row>
    <row r="401" spans="1:27" ht="15" customHeight="1" x14ac:dyDescent="0.25">
      <c r="A401" s="3"/>
      <c r="B401" s="3"/>
      <c r="C401" s="3"/>
      <c r="D401" s="3"/>
      <c r="E401" s="3"/>
      <c r="F401" s="3"/>
      <c r="G401" s="3"/>
      <c r="H401" s="3"/>
      <c r="I401" s="3"/>
    </row>
    <row r="402" spans="1:27" ht="15" customHeight="1" x14ac:dyDescent="0.25">
      <c r="A402" s="3"/>
      <c r="B402" s="3"/>
      <c r="C402" s="3"/>
      <c r="D402" s="3"/>
      <c r="E402" s="3"/>
      <c r="F402" s="3"/>
      <c r="G402" s="3"/>
      <c r="H402" s="3"/>
      <c r="I402" s="3"/>
    </row>
    <row r="403" spans="1:27" ht="15" customHeight="1" x14ac:dyDescent="0.25">
      <c r="A403" s="3"/>
      <c r="B403" s="3"/>
      <c r="C403" s="3"/>
      <c r="D403" s="3"/>
      <c r="E403" s="3"/>
      <c r="F403" s="3"/>
      <c r="G403" s="3"/>
      <c r="H403" s="3"/>
      <c r="I403" s="3"/>
    </row>
    <row r="404" spans="1:27" ht="15" customHeight="1" x14ac:dyDescent="0.25">
      <c r="A404" s="3"/>
      <c r="B404" s="3"/>
      <c r="C404" s="3"/>
      <c r="D404" s="3"/>
      <c r="E404" s="3"/>
      <c r="F404" s="3"/>
      <c r="G404" s="3"/>
      <c r="H404" s="3"/>
      <c r="I404" s="3"/>
      <c r="AA404" s="12"/>
    </row>
    <row r="405" spans="1:27" ht="15" customHeight="1" x14ac:dyDescent="0.25">
      <c r="A405" s="3"/>
      <c r="B405" s="3"/>
      <c r="C405" s="3"/>
      <c r="D405" s="3"/>
      <c r="E405" s="3"/>
      <c r="F405" s="3"/>
      <c r="G405" s="3"/>
      <c r="H405" s="3"/>
      <c r="I405" s="3"/>
    </row>
    <row r="406" spans="1:27" ht="15" customHeight="1" x14ac:dyDescent="0.25">
      <c r="A406" s="3"/>
      <c r="B406" s="3"/>
      <c r="C406" s="3"/>
      <c r="D406" s="3"/>
      <c r="E406" s="3"/>
      <c r="F406" s="3"/>
      <c r="G406" s="3"/>
      <c r="H406" s="3"/>
      <c r="I406" s="3"/>
    </row>
    <row r="407" spans="1:27" ht="15" customHeight="1" x14ac:dyDescent="0.25">
      <c r="A407" s="3"/>
      <c r="B407" s="3"/>
      <c r="C407" s="3"/>
      <c r="D407" s="3"/>
      <c r="E407" s="3"/>
      <c r="F407" s="3"/>
      <c r="G407" s="3"/>
      <c r="H407" s="3"/>
      <c r="I407" s="3"/>
    </row>
    <row r="408" spans="1:27" ht="15" customHeight="1" x14ac:dyDescent="0.25">
      <c r="A408" s="3"/>
      <c r="B408" s="3"/>
      <c r="C408" s="3"/>
      <c r="D408" s="3"/>
      <c r="E408" s="3"/>
      <c r="F408" s="3"/>
      <c r="G408" s="3"/>
      <c r="H408" s="3"/>
      <c r="I408" s="3"/>
    </row>
    <row r="409" spans="1:27" ht="15" customHeight="1" x14ac:dyDescent="0.25">
      <c r="A409" s="3"/>
      <c r="B409" s="3"/>
      <c r="C409" s="3"/>
      <c r="D409" s="3"/>
      <c r="E409" s="3"/>
      <c r="F409" s="3"/>
      <c r="G409" s="3"/>
      <c r="H409" s="3"/>
      <c r="I409" s="3"/>
    </row>
    <row r="410" spans="1:27" ht="15" customHeight="1" x14ac:dyDescent="0.25">
      <c r="A410" s="3"/>
      <c r="B410" s="3"/>
      <c r="C410" s="3"/>
      <c r="D410" s="3"/>
      <c r="E410" s="3"/>
      <c r="F410" s="3"/>
      <c r="G410" s="3"/>
      <c r="H410" s="3"/>
      <c r="I410" s="3"/>
    </row>
    <row r="411" spans="1:27" ht="15" customHeight="1" x14ac:dyDescent="0.25">
      <c r="A411" s="3"/>
      <c r="B411" s="3"/>
      <c r="C411" s="3"/>
      <c r="D411" s="3"/>
      <c r="E411" s="3"/>
      <c r="F411" s="3"/>
      <c r="G411" s="3"/>
      <c r="H411" s="3"/>
      <c r="I411" s="3"/>
    </row>
    <row r="412" spans="1:27" ht="15" customHeight="1" x14ac:dyDescent="0.25">
      <c r="A412" s="3"/>
      <c r="B412" s="3"/>
      <c r="C412" s="3"/>
      <c r="D412" s="3"/>
      <c r="E412" s="3"/>
      <c r="F412" s="3"/>
      <c r="G412" s="3"/>
      <c r="H412" s="3"/>
      <c r="I412" s="3"/>
    </row>
    <row r="413" spans="1:27" ht="15" customHeight="1" x14ac:dyDescent="0.25">
      <c r="A413" s="3"/>
      <c r="B413" s="3"/>
      <c r="C413" s="3"/>
      <c r="D413" s="3"/>
      <c r="E413" s="3"/>
      <c r="F413" s="3"/>
      <c r="G413" s="3"/>
      <c r="H413" s="3"/>
      <c r="I413" s="3"/>
    </row>
    <row r="414" spans="1:27" ht="15" customHeight="1" x14ac:dyDescent="0.25">
      <c r="A414" s="3"/>
      <c r="B414" s="3"/>
      <c r="C414" s="3"/>
      <c r="D414" s="3"/>
      <c r="E414" s="3"/>
      <c r="F414" s="3"/>
      <c r="G414" s="3"/>
      <c r="H414" s="3"/>
      <c r="I414" s="3"/>
    </row>
    <row r="415" spans="1:27" ht="15" customHeight="1" x14ac:dyDescent="0.25">
      <c r="A415" s="3"/>
      <c r="B415" s="3"/>
      <c r="C415" s="3"/>
      <c r="D415" s="3"/>
      <c r="E415" s="3"/>
      <c r="F415" s="3"/>
      <c r="G415" s="3"/>
      <c r="H415" s="3"/>
      <c r="I415" s="3"/>
    </row>
    <row r="416" spans="1:27" ht="15" customHeight="1" x14ac:dyDescent="0.25">
      <c r="A416" s="3"/>
      <c r="B416" s="3"/>
      <c r="C416" s="3"/>
      <c r="D416" s="3"/>
      <c r="E416" s="3"/>
      <c r="F416" s="3"/>
      <c r="G416" s="3"/>
      <c r="H416" s="3"/>
      <c r="I416" s="3"/>
    </row>
    <row r="417" spans="1:28" ht="15" customHeight="1" x14ac:dyDescent="0.25">
      <c r="A417" s="3"/>
      <c r="B417" s="3"/>
      <c r="C417" s="3"/>
      <c r="D417" s="3"/>
      <c r="E417" s="3"/>
      <c r="F417" s="3"/>
      <c r="G417" s="3"/>
      <c r="H417" s="3"/>
      <c r="I417" s="3"/>
    </row>
    <row r="418" spans="1:28" ht="15" customHeight="1" x14ac:dyDescent="0.25">
      <c r="A418" s="3"/>
      <c r="B418" s="3"/>
      <c r="C418" s="3"/>
      <c r="D418" s="3"/>
      <c r="E418" s="3"/>
      <c r="F418" s="3"/>
      <c r="G418" s="3"/>
      <c r="H418" s="3"/>
      <c r="I418" s="3"/>
    </row>
    <row r="419" spans="1:28" ht="15" customHeight="1" x14ac:dyDescent="0.25">
      <c r="A419" s="3"/>
      <c r="B419" s="3"/>
      <c r="C419" s="3"/>
      <c r="D419" s="3"/>
      <c r="E419" s="3"/>
      <c r="F419" s="3"/>
      <c r="G419" s="3"/>
      <c r="H419" s="3"/>
      <c r="I419" s="3"/>
      <c r="AB419" s="25"/>
    </row>
    <row r="420" spans="1:28" ht="15" customHeight="1" x14ac:dyDescent="0.25">
      <c r="A420" s="3"/>
      <c r="B420" s="3"/>
      <c r="C420" s="3"/>
      <c r="D420" s="3"/>
      <c r="E420" s="3"/>
      <c r="F420" s="3"/>
      <c r="G420" s="3"/>
      <c r="H420" s="3"/>
      <c r="I420" s="3"/>
    </row>
    <row r="421" spans="1:28" ht="15" customHeight="1" x14ac:dyDescent="0.25">
      <c r="A421" s="3"/>
      <c r="B421" s="3"/>
      <c r="C421" s="3"/>
      <c r="D421" s="3"/>
      <c r="E421" s="3"/>
      <c r="F421" s="3"/>
      <c r="G421" s="3"/>
      <c r="H421" s="3"/>
      <c r="I421" s="3"/>
    </row>
    <row r="422" spans="1:28" ht="15" customHeight="1" x14ac:dyDescent="0.25">
      <c r="A422" s="3"/>
      <c r="B422" s="3"/>
      <c r="C422" s="3"/>
      <c r="D422" s="3"/>
      <c r="E422" s="3"/>
      <c r="F422" s="3"/>
      <c r="G422" s="3"/>
      <c r="H422" s="3"/>
      <c r="I422" s="3"/>
    </row>
    <row r="423" spans="1:28" ht="15" customHeight="1" x14ac:dyDescent="0.25">
      <c r="A423" s="3"/>
      <c r="B423" s="3"/>
      <c r="C423" s="3"/>
      <c r="D423" s="3"/>
      <c r="E423" s="3"/>
      <c r="F423" s="3"/>
      <c r="G423" s="3"/>
      <c r="H423" s="3"/>
      <c r="I423" s="3"/>
    </row>
    <row r="424" spans="1:28" ht="15" customHeight="1" x14ac:dyDescent="0.25">
      <c r="A424" s="3"/>
      <c r="B424" s="3"/>
      <c r="C424" s="3"/>
      <c r="D424" s="3"/>
      <c r="E424" s="3"/>
      <c r="F424" s="3"/>
      <c r="G424" s="3"/>
      <c r="H424" s="3"/>
      <c r="I424" s="3"/>
    </row>
    <row r="425" spans="1:28" ht="15" customHeight="1" x14ac:dyDescent="0.25">
      <c r="A425" s="3"/>
      <c r="B425" s="3"/>
      <c r="C425" s="3"/>
      <c r="D425" s="3"/>
      <c r="E425" s="3"/>
      <c r="F425" s="3"/>
      <c r="G425" s="3"/>
      <c r="H425" s="3"/>
      <c r="I425" s="3"/>
    </row>
    <row r="426" spans="1:28" ht="15" customHeight="1" x14ac:dyDescent="0.25">
      <c r="A426" s="3"/>
      <c r="B426" s="3"/>
      <c r="C426" s="3"/>
      <c r="D426" s="3"/>
      <c r="E426" s="3"/>
      <c r="F426" s="3"/>
      <c r="G426" s="3"/>
      <c r="H426" s="3"/>
      <c r="I426" s="3"/>
    </row>
    <row r="427" spans="1:28" ht="15" customHeight="1" x14ac:dyDescent="0.25">
      <c r="A427" s="3"/>
      <c r="B427" s="3"/>
      <c r="C427" s="3"/>
      <c r="D427" s="3"/>
      <c r="E427" s="3"/>
      <c r="F427" s="3"/>
      <c r="G427" s="3"/>
      <c r="H427" s="3"/>
      <c r="I427" s="3"/>
    </row>
    <row r="428" spans="1:28" ht="15" customHeight="1" x14ac:dyDescent="0.25">
      <c r="A428" s="3"/>
      <c r="B428" s="3"/>
      <c r="C428" s="3"/>
      <c r="D428" s="3"/>
      <c r="E428" s="3"/>
      <c r="F428" s="3"/>
      <c r="G428" s="3"/>
      <c r="H428" s="3"/>
      <c r="I428" s="3"/>
    </row>
    <row r="429" spans="1:28" ht="15" customHeight="1" x14ac:dyDescent="0.25">
      <c r="A429" s="3"/>
      <c r="B429" s="3"/>
      <c r="C429" s="3"/>
      <c r="D429" s="3"/>
      <c r="E429" s="3"/>
      <c r="F429" s="3"/>
      <c r="G429" s="3"/>
      <c r="H429" s="3"/>
      <c r="I429" s="3"/>
    </row>
    <row r="430" spans="1:28" ht="15" customHeight="1" x14ac:dyDescent="0.25">
      <c r="A430" s="3"/>
      <c r="B430" s="3"/>
      <c r="C430" s="3"/>
      <c r="D430" s="3"/>
      <c r="E430" s="3"/>
      <c r="F430" s="3"/>
      <c r="G430" s="3"/>
      <c r="H430" s="3"/>
      <c r="I430" s="3"/>
    </row>
    <row r="431" spans="1:28" ht="15" customHeight="1" x14ac:dyDescent="0.25">
      <c r="A431" s="3"/>
      <c r="B431" s="3"/>
      <c r="C431" s="3"/>
      <c r="D431" s="3"/>
      <c r="E431" s="3"/>
      <c r="F431" s="3"/>
      <c r="G431" s="3"/>
      <c r="H431" s="3"/>
      <c r="I431" s="3"/>
    </row>
    <row r="432" spans="1:28" ht="15" customHeight="1" x14ac:dyDescent="0.25">
      <c r="A432" s="3"/>
      <c r="B432" s="3"/>
      <c r="C432" s="3"/>
      <c r="D432" s="3"/>
      <c r="E432" s="3"/>
      <c r="F432" s="3"/>
      <c r="G432" s="3"/>
      <c r="H432" s="3"/>
      <c r="I432" s="3"/>
    </row>
    <row r="433" spans="1:9" ht="15" customHeight="1" x14ac:dyDescent="0.25">
      <c r="A433" s="3"/>
      <c r="B433" s="3"/>
      <c r="C433" s="3"/>
      <c r="D433" s="3"/>
      <c r="E433" s="3"/>
      <c r="F433" s="3"/>
      <c r="G433" s="3"/>
      <c r="H433" s="3"/>
      <c r="I433" s="3"/>
    </row>
    <row r="434" spans="1:9" ht="15" customHeight="1" x14ac:dyDescent="0.25">
      <c r="A434" s="3"/>
      <c r="B434" s="3"/>
      <c r="C434" s="3"/>
      <c r="D434" s="3"/>
      <c r="E434" s="3"/>
      <c r="F434" s="3"/>
      <c r="G434" s="3"/>
      <c r="H434" s="3"/>
      <c r="I434" s="3"/>
    </row>
    <row r="435" spans="1:9" ht="15" customHeight="1" x14ac:dyDescent="0.25">
      <c r="A435" s="3"/>
      <c r="B435" s="3"/>
      <c r="C435" s="3"/>
      <c r="D435" s="3"/>
      <c r="E435" s="3"/>
      <c r="F435" s="3"/>
      <c r="G435" s="3"/>
      <c r="H435" s="3"/>
      <c r="I435" s="3"/>
    </row>
    <row r="436" spans="1:9" ht="15" customHeight="1" x14ac:dyDescent="0.25">
      <c r="A436" s="3"/>
      <c r="B436" s="3"/>
      <c r="C436" s="3"/>
      <c r="D436" s="3"/>
      <c r="E436" s="3"/>
      <c r="F436" s="3"/>
      <c r="G436" s="3"/>
      <c r="H436" s="3"/>
      <c r="I436" s="3"/>
    </row>
    <row r="437" spans="1:9" ht="15" customHeight="1" x14ac:dyDescent="0.25">
      <c r="A437" s="3"/>
      <c r="B437" s="3"/>
      <c r="C437" s="3"/>
      <c r="D437" s="3"/>
      <c r="E437" s="3"/>
      <c r="F437" s="3"/>
      <c r="G437" s="3"/>
      <c r="H437" s="3"/>
      <c r="I437" s="3"/>
    </row>
    <row r="438" spans="1:9" ht="15" customHeight="1" x14ac:dyDescent="0.25">
      <c r="A438" s="3"/>
      <c r="B438" s="3"/>
      <c r="C438" s="3"/>
      <c r="D438" s="3"/>
      <c r="E438" s="3"/>
      <c r="F438" s="3"/>
      <c r="G438" s="3"/>
      <c r="H438" s="3"/>
      <c r="I438" s="3"/>
    </row>
    <row r="439" spans="1:9" ht="15" customHeight="1" x14ac:dyDescent="0.25">
      <c r="A439" s="3"/>
      <c r="B439" s="3"/>
      <c r="C439" s="3"/>
      <c r="D439" s="3"/>
      <c r="E439" s="3"/>
      <c r="F439" s="3"/>
      <c r="G439" s="3"/>
      <c r="H439" s="3"/>
      <c r="I439" s="3"/>
    </row>
    <row r="440" spans="1:9" ht="15" customHeight="1" x14ac:dyDescent="0.25">
      <c r="A440" s="3"/>
      <c r="B440" s="3"/>
      <c r="C440" s="3"/>
      <c r="D440" s="3"/>
      <c r="E440" s="3"/>
      <c r="F440" s="3"/>
      <c r="G440" s="3"/>
      <c r="H440" s="3"/>
      <c r="I440" s="3"/>
    </row>
    <row r="441" spans="1:9" ht="15" customHeight="1" x14ac:dyDescent="0.25">
      <c r="A441" s="3"/>
      <c r="B441" s="3"/>
      <c r="C441" s="3"/>
      <c r="D441" s="3"/>
      <c r="E441" s="3"/>
      <c r="F441" s="3"/>
      <c r="G441" s="3"/>
      <c r="H441" s="3"/>
      <c r="I441" s="3"/>
    </row>
    <row r="442" spans="1:9" ht="15" customHeight="1" x14ac:dyDescent="0.25">
      <c r="A442" s="3"/>
      <c r="B442" s="3"/>
      <c r="C442" s="3"/>
      <c r="D442" s="3"/>
      <c r="E442" s="3"/>
      <c r="F442" s="3"/>
      <c r="G442" s="3"/>
      <c r="H442" s="3"/>
      <c r="I442" s="3"/>
    </row>
    <row r="443" spans="1:9" ht="15" customHeight="1" x14ac:dyDescent="0.25">
      <c r="A443" s="3"/>
      <c r="B443" s="3"/>
      <c r="C443" s="3"/>
      <c r="D443" s="3"/>
      <c r="E443" s="3"/>
      <c r="F443" s="3"/>
      <c r="G443" s="3"/>
      <c r="H443" s="3"/>
      <c r="I443" s="3"/>
    </row>
    <row r="444" spans="1:9" ht="15" customHeight="1" x14ac:dyDescent="0.25">
      <c r="A444" s="3"/>
      <c r="B444" s="3"/>
      <c r="C444" s="3"/>
      <c r="D444" s="3"/>
      <c r="E444" s="3"/>
      <c r="F444" s="3"/>
      <c r="G444" s="3"/>
      <c r="H444" s="3"/>
      <c r="I444" s="3"/>
    </row>
    <row r="445" spans="1:9" ht="15" customHeight="1" x14ac:dyDescent="0.25">
      <c r="A445" s="3"/>
      <c r="B445" s="3"/>
      <c r="C445" s="3"/>
      <c r="D445" s="3"/>
      <c r="E445" s="3"/>
      <c r="F445" s="3"/>
      <c r="G445" s="3"/>
      <c r="H445" s="3"/>
      <c r="I445" s="3"/>
    </row>
    <row r="446" spans="1:9" ht="15" customHeight="1" x14ac:dyDescent="0.25">
      <c r="A446" s="3"/>
      <c r="B446" s="3"/>
      <c r="C446" s="3"/>
      <c r="D446" s="3"/>
      <c r="E446" s="3"/>
      <c r="F446" s="3"/>
      <c r="G446" s="3"/>
      <c r="H446" s="3"/>
      <c r="I446" s="3"/>
    </row>
    <row r="447" spans="1:9" ht="15" customHeight="1" x14ac:dyDescent="0.25">
      <c r="A447" s="3"/>
      <c r="B447" s="3"/>
      <c r="C447" s="3"/>
      <c r="D447" s="3"/>
      <c r="E447" s="3"/>
      <c r="F447" s="3"/>
      <c r="G447" s="3"/>
      <c r="H447" s="3"/>
      <c r="I447" s="3"/>
    </row>
    <row r="448" spans="1:9" ht="15" customHeight="1" x14ac:dyDescent="0.25">
      <c r="A448" s="3"/>
      <c r="B448" s="3"/>
      <c r="C448" s="3"/>
      <c r="D448" s="3"/>
      <c r="E448" s="3"/>
      <c r="F448" s="3"/>
      <c r="G448" s="3"/>
      <c r="H448" s="3"/>
      <c r="I448" s="3"/>
    </row>
    <row r="449" spans="1:9" ht="15" customHeight="1" x14ac:dyDescent="0.25">
      <c r="A449" s="3"/>
      <c r="B449" s="3"/>
      <c r="C449" s="3"/>
      <c r="D449" s="3"/>
      <c r="E449" s="3"/>
      <c r="F449" s="3"/>
      <c r="G449" s="3"/>
      <c r="H449" s="3"/>
      <c r="I449" s="3"/>
    </row>
    <row r="450" spans="1:9" ht="15" customHeight="1" x14ac:dyDescent="0.25">
      <c r="A450" s="3"/>
      <c r="B450" s="3"/>
      <c r="C450" s="3"/>
      <c r="D450" s="3"/>
      <c r="E450" s="3"/>
      <c r="F450" s="3"/>
      <c r="G450" s="3"/>
      <c r="H450" s="3"/>
      <c r="I450" s="3"/>
    </row>
    <row r="451" spans="1:9" ht="15" customHeight="1" x14ac:dyDescent="0.25">
      <c r="A451" s="3"/>
      <c r="B451" s="3"/>
      <c r="C451" s="3"/>
      <c r="D451" s="3"/>
      <c r="E451" s="3"/>
      <c r="F451" s="3"/>
      <c r="G451" s="3"/>
      <c r="H451" s="3"/>
      <c r="I451" s="3"/>
    </row>
    <row r="452" spans="1:9" ht="15" customHeight="1" x14ac:dyDescent="0.25">
      <c r="A452" s="3"/>
      <c r="B452" s="3"/>
      <c r="C452" s="3"/>
      <c r="D452" s="3"/>
      <c r="E452" s="3"/>
      <c r="F452" s="3"/>
      <c r="G452" s="3"/>
      <c r="H452" s="3"/>
      <c r="I452" s="3"/>
    </row>
    <row r="453" spans="1:9" ht="15" customHeight="1" x14ac:dyDescent="0.25">
      <c r="A453" s="3"/>
      <c r="B453" s="3"/>
      <c r="C453" s="3"/>
      <c r="D453" s="3"/>
      <c r="E453" s="3"/>
      <c r="F453" s="3"/>
      <c r="G453" s="3"/>
      <c r="H453" s="3"/>
      <c r="I453" s="3"/>
    </row>
    <row r="454" spans="1:9" ht="15" customHeight="1" x14ac:dyDescent="0.25">
      <c r="A454" s="3"/>
      <c r="B454" s="3"/>
      <c r="C454" s="3"/>
      <c r="D454" s="3"/>
      <c r="E454" s="3"/>
      <c r="F454" s="3"/>
      <c r="G454" s="3"/>
      <c r="H454" s="3"/>
      <c r="I454" s="3"/>
    </row>
    <row r="455" spans="1:9" ht="15" customHeight="1" x14ac:dyDescent="0.25">
      <c r="A455" s="3"/>
      <c r="B455" s="3"/>
      <c r="C455" s="3"/>
      <c r="D455" s="3"/>
      <c r="E455" s="3"/>
      <c r="F455" s="3"/>
      <c r="G455" s="3"/>
      <c r="H455" s="3"/>
      <c r="I455" s="3"/>
    </row>
    <row r="456" spans="1:9" ht="15" customHeight="1" x14ac:dyDescent="0.25">
      <c r="A456" s="3"/>
      <c r="B456" s="3"/>
      <c r="C456" s="3"/>
      <c r="D456" s="3"/>
      <c r="E456" s="3"/>
      <c r="F456" s="3"/>
      <c r="G456" s="3"/>
      <c r="H456" s="3"/>
      <c r="I456" s="3"/>
    </row>
    <row r="457" spans="1:9" ht="15" customHeight="1" x14ac:dyDescent="0.25">
      <c r="A457" s="3"/>
      <c r="B457" s="3"/>
      <c r="C457" s="3"/>
      <c r="D457" s="3"/>
      <c r="E457" s="3"/>
      <c r="F457" s="3"/>
      <c r="G457" s="3"/>
      <c r="H457" s="3"/>
      <c r="I457" s="3"/>
    </row>
    <row r="458" spans="1:9" ht="15" customHeight="1" x14ac:dyDescent="0.25">
      <c r="A458" s="3"/>
      <c r="B458" s="3"/>
      <c r="C458" s="3"/>
      <c r="D458" s="3"/>
      <c r="E458" s="3"/>
      <c r="F458" s="3"/>
      <c r="G458" s="3"/>
      <c r="H458" s="3"/>
      <c r="I458" s="3"/>
    </row>
    <row r="459" spans="1:9" ht="15" customHeight="1" x14ac:dyDescent="0.25">
      <c r="A459" s="3"/>
      <c r="B459" s="3"/>
      <c r="C459" s="3"/>
      <c r="D459" s="3"/>
      <c r="E459" s="3"/>
      <c r="F459" s="3"/>
      <c r="G459" s="3"/>
      <c r="H459" s="3"/>
      <c r="I459" s="3"/>
    </row>
    <row r="460" spans="1:9" ht="15" customHeight="1" x14ac:dyDescent="0.25">
      <c r="A460" s="3"/>
      <c r="B460" s="3"/>
      <c r="C460" s="3"/>
      <c r="D460" s="3"/>
      <c r="E460" s="3"/>
      <c r="F460" s="3"/>
      <c r="G460" s="3"/>
      <c r="H460" s="3"/>
      <c r="I460" s="3"/>
    </row>
    <row r="461" spans="1:9" ht="15" customHeight="1" x14ac:dyDescent="0.25">
      <c r="A461" s="3"/>
      <c r="B461" s="3"/>
      <c r="C461" s="3"/>
      <c r="D461" s="3"/>
      <c r="E461" s="3"/>
      <c r="F461" s="3"/>
      <c r="G461" s="3"/>
      <c r="H461" s="3"/>
      <c r="I461" s="3"/>
    </row>
    <row r="462" spans="1:9" ht="15" customHeight="1" x14ac:dyDescent="0.25">
      <c r="A462" s="3"/>
      <c r="B462" s="3"/>
      <c r="C462" s="3"/>
      <c r="D462" s="3"/>
      <c r="E462" s="3"/>
      <c r="F462" s="3"/>
      <c r="G462" s="3"/>
      <c r="H462" s="3"/>
      <c r="I462" s="3"/>
    </row>
    <row r="463" spans="1:9" ht="15" customHeight="1" x14ac:dyDescent="0.25">
      <c r="A463" s="3"/>
      <c r="B463" s="3"/>
      <c r="C463" s="3"/>
      <c r="D463" s="3"/>
      <c r="E463" s="3"/>
      <c r="F463" s="3"/>
      <c r="G463" s="3"/>
      <c r="H463" s="3"/>
      <c r="I463" s="3"/>
    </row>
    <row r="464" spans="1:9" ht="15" customHeight="1" x14ac:dyDescent="0.25">
      <c r="A464" s="3"/>
      <c r="B464" s="3"/>
      <c r="C464" s="3"/>
      <c r="D464" s="3"/>
      <c r="E464" s="3"/>
      <c r="F464" s="3"/>
      <c r="G464" s="3"/>
      <c r="H464" s="3"/>
      <c r="I464" s="3"/>
    </row>
    <row r="465" spans="1:9" ht="15" customHeight="1" x14ac:dyDescent="0.25">
      <c r="A465" s="3"/>
      <c r="B465" s="3"/>
      <c r="C465" s="3"/>
      <c r="D465" s="3"/>
      <c r="E465" s="3"/>
      <c r="F465" s="3"/>
      <c r="G465" s="3"/>
      <c r="H465" s="3"/>
      <c r="I465" s="3"/>
    </row>
    <row r="466" spans="1:9" ht="15" customHeight="1" x14ac:dyDescent="0.25">
      <c r="A466" s="3"/>
      <c r="B466" s="3"/>
      <c r="C466" s="3"/>
      <c r="D466" s="3"/>
      <c r="E466" s="3"/>
      <c r="F466" s="3"/>
      <c r="G466" s="3"/>
      <c r="H466" s="3"/>
      <c r="I466" s="3"/>
    </row>
    <row r="467" spans="1:9" ht="15" customHeight="1" x14ac:dyDescent="0.25">
      <c r="A467" s="3"/>
      <c r="B467" s="3"/>
      <c r="C467" s="3"/>
      <c r="D467" s="3"/>
      <c r="E467" s="3"/>
      <c r="F467" s="3"/>
      <c r="G467" s="3"/>
      <c r="H467" s="3"/>
      <c r="I467" s="3"/>
    </row>
    <row r="468" spans="1:9" ht="15" customHeight="1" x14ac:dyDescent="0.25">
      <c r="A468" s="3"/>
      <c r="B468" s="3"/>
      <c r="C468" s="3"/>
      <c r="D468" s="3"/>
      <c r="E468" s="3"/>
      <c r="F468" s="3"/>
      <c r="G468" s="3"/>
      <c r="H468" s="3"/>
      <c r="I468" s="3"/>
    </row>
    <row r="469" spans="1:9" ht="15" customHeight="1" x14ac:dyDescent="0.25">
      <c r="A469" s="3"/>
      <c r="B469" s="3"/>
      <c r="C469" s="3"/>
      <c r="D469" s="3"/>
      <c r="E469" s="3"/>
      <c r="F469" s="3"/>
      <c r="G469" s="3"/>
      <c r="H469" s="3"/>
      <c r="I469" s="3"/>
    </row>
    <row r="470" spans="1:9" ht="15" customHeight="1" x14ac:dyDescent="0.25">
      <c r="A470" s="3"/>
      <c r="B470" s="3"/>
      <c r="C470" s="3"/>
      <c r="D470" s="3"/>
      <c r="E470" s="3"/>
      <c r="F470" s="3"/>
      <c r="G470" s="3"/>
      <c r="H470" s="3"/>
      <c r="I470" s="3"/>
    </row>
    <row r="471" spans="1:9" ht="15" customHeight="1" x14ac:dyDescent="0.25">
      <c r="A471" s="3"/>
      <c r="B471" s="3"/>
      <c r="C471" s="3"/>
      <c r="D471" s="3"/>
      <c r="E471" s="3"/>
      <c r="F471" s="3"/>
      <c r="G471" s="3"/>
      <c r="H471" s="3"/>
      <c r="I471" s="3"/>
    </row>
    <row r="472" spans="1:9" ht="15" customHeight="1" x14ac:dyDescent="0.25">
      <c r="A472" s="3"/>
      <c r="B472" s="3"/>
      <c r="C472" s="3"/>
      <c r="D472" s="3"/>
      <c r="E472" s="3"/>
      <c r="F472" s="3"/>
      <c r="G472" s="3"/>
      <c r="H472" s="3"/>
      <c r="I472" s="3"/>
    </row>
    <row r="473" spans="1:9" ht="15" customHeight="1" x14ac:dyDescent="0.25">
      <c r="A473" s="3"/>
      <c r="B473" s="3"/>
      <c r="C473" s="3"/>
      <c r="D473" s="3"/>
      <c r="E473" s="3"/>
      <c r="F473" s="3"/>
      <c r="G473" s="3"/>
      <c r="H473" s="3"/>
      <c r="I473" s="3"/>
    </row>
    <row r="474" spans="1:9" x14ac:dyDescent="0.25">
      <c r="A474" s="3"/>
      <c r="B474" s="3"/>
      <c r="C474" s="3"/>
      <c r="D474" s="3"/>
      <c r="E474" s="3"/>
      <c r="F474" s="3"/>
      <c r="G474" s="3"/>
      <c r="H474" s="3"/>
      <c r="I474" s="3"/>
    </row>
    <row r="475" spans="1:9" x14ac:dyDescent="0.25">
      <c r="A475" s="3"/>
      <c r="B475" s="3"/>
      <c r="C475" s="3"/>
      <c r="D475" s="3"/>
      <c r="E475" s="3"/>
      <c r="F475" s="3"/>
      <c r="G475" s="3"/>
      <c r="H475" s="3"/>
      <c r="I475" s="3"/>
    </row>
    <row r="476" spans="1:9" x14ac:dyDescent="0.25">
      <c r="A476" s="3"/>
      <c r="B476" s="3"/>
      <c r="C476" s="3"/>
      <c r="D476" s="3"/>
      <c r="E476" s="3"/>
      <c r="F476" s="3"/>
      <c r="G476" s="3"/>
      <c r="H476" s="3"/>
      <c r="I476" s="3"/>
    </row>
    <row r="477" spans="1:9" x14ac:dyDescent="0.25">
      <c r="A477" s="3"/>
      <c r="B477" s="3"/>
      <c r="C477" s="3"/>
      <c r="D477" s="3"/>
      <c r="E477" s="3"/>
      <c r="F477" s="3"/>
      <c r="G477" s="3"/>
      <c r="H477" s="3"/>
      <c r="I477" s="3"/>
    </row>
    <row r="478" spans="1:9" x14ac:dyDescent="0.25">
      <c r="A478" s="3"/>
      <c r="B478" s="3"/>
      <c r="C478" s="3"/>
      <c r="D478" s="3"/>
      <c r="E478" s="3"/>
      <c r="F478" s="3"/>
      <c r="G478" s="3"/>
      <c r="H478" s="3"/>
      <c r="I478" s="3"/>
    </row>
    <row r="479" spans="1:9" x14ac:dyDescent="0.25">
      <c r="A479" s="3"/>
      <c r="B479" s="3"/>
      <c r="C479" s="3"/>
      <c r="D479" s="3"/>
      <c r="E479" s="3"/>
      <c r="F479" s="3"/>
      <c r="G479" s="3"/>
      <c r="H479" s="3"/>
      <c r="I479" s="3"/>
    </row>
    <row r="480" spans="1:9" x14ac:dyDescent="0.25">
      <c r="A480" s="3"/>
      <c r="B480" s="3"/>
      <c r="C480" s="3"/>
      <c r="D480" s="3"/>
      <c r="E480" s="3"/>
      <c r="F480" s="3"/>
      <c r="G480" s="3"/>
      <c r="H480" s="3"/>
      <c r="I480" s="3"/>
    </row>
    <row r="481" spans="1:9" x14ac:dyDescent="0.25">
      <c r="A481" s="3"/>
      <c r="B481" s="3"/>
      <c r="C481" s="3"/>
      <c r="D481" s="3"/>
      <c r="E481" s="3"/>
      <c r="F481" s="3"/>
      <c r="G481" s="3"/>
      <c r="H481" s="3"/>
      <c r="I481" s="3"/>
    </row>
    <row r="482" spans="1:9" x14ac:dyDescent="0.25">
      <c r="A482" s="3"/>
      <c r="B482" s="3"/>
      <c r="C482" s="3"/>
      <c r="D482" s="3"/>
      <c r="E482" s="3"/>
      <c r="F482" s="3"/>
      <c r="G482" s="3"/>
      <c r="H482" s="3"/>
      <c r="I482" s="3"/>
    </row>
    <row r="483" spans="1:9" x14ac:dyDescent="0.25">
      <c r="A483" s="3"/>
      <c r="B483" s="3"/>
      <c r="C483" s="3"/>
      <c r="D483" s="3"/>
      <c r="E483" s="3"/>
      <c r="F483" s="3"/>
      <c r="G483" s="3"/>
      <c r="H483" s="3"/>
      <c r="I483" s="3"/>
    </row>
    <row r="484" spans="1:9" x14ac:dyDescent="0.25">
      <c r="A484" s="3"/>
      <c r="B484" s="3"/>
      <c r="C484" s="3"/>
      <c r="D484" s="3"/>
      <c r="E484" s="3"/>
      <c r="F484" s="3"/>
      <c r="G484" s="3"/>
      <c r="H484" s="3"/>
      <c r="I484" s="3"/>
    </row>
    <row r="485" spans="1:9" x14ac:dyDescent="0.25">
      <c r="A485" s="3"/>
      <c r="B485" s="3"/>
      <c r="C485" s="3"/>
      <c r="D485" s="3"/>
      <c r="E485" s="3"/>
      <c r="F485" s="3"/>
      <c r="G485" s="3"/>
      <c r="H485" s="3"/>
      <c r="I485" s="3"/>
    </row>
    <row r="486" spans="1:9" x14ac:dyDescent="0.25">
      <c r="A486" s="3"/>
      <c r="B486" s="3"/>
      <c r="C486" s="3"/>
      <c r="D486" s="3"/>
      <c r="E486" s="3"/>
      <c r="F486" s="3"/>
      <c r="G486" s="3"/>
      <c r="H486" s="3"/>
      <c r="I486" s="3"/>
    </row>
    <row r="487" spans="1:9" x14ac:dyDescent="0.25">
      <c r="A487" s="3"/>
      <c r="B487" s="3"/>
      <c r="C487" s="3"/>
      <c r="D487" s="3"/>
      <c r="E487" s="3"/>
      <c r="F487" s="3"/>
      <c r="G487" s="3"/>
      <c r="H487" s="3"/>
      <c r="I487" s="3"/>
    </row>
    <row r="488" spans="1:9" x14ac:dyDescent="0.25">
      <c r="A488" s="3"/>
      <c r="B488" s="3"/>
      <c r="C488" s="3"/>
      <c r="D488" s="3"/>
      <c r="E488" s="3"/>
      <c r="F488" s="3"/>
      <c r="G488" s="3"/>
      <c r="H488" s="3"/>
      <c r="I488" s="3"/>
    </row>
    <row r="489" spans="1:9" x14ac:dyDescent="0.25">
      <c r="A489" s="3"/>
      <c r="B489" s="3"/>
      <c r="C489" s="3"/>
      <c r="D489" s="3"/>
      <c r="E489" s="3"/>
      <c r="F489" s="3"/>
      <c r="G489" s="3"/>
      <c r="H489" s="3"/>
      <c r="I489" s="3"/>
    </row>
    <row r="490" spans="1:9" x14ac:dyDescent="0.25">
      <c r="A490" s="3"/>
      <c r="B490" s="3"/>
      <c r="C490" s="3"/>
      <c r="D490" s="3"/>
      <c r="E490" s="3"/>
      <c r="F490" s="3"/>
      <c r="G490" s="3"/>
      <c r="H490" s="3"/>
      <c r="I490" s="3"/>
    </row>
    <row r="491" spans="1:9" x14ac:dyDescent="0.25">
      <c r="A491" s="3"/>
      <c r="B491" s="3"/>
      <c r="C491" s="3"/>
      <c r="D491" s="3"/>
      <c r="E491" s="3"/>
      <c r="F491" s="3"/>
      <c r="G491" s="3"/>
      <c r="H491" s="3"/>
      <c r="I491" s="3"/>
    </row>
    <row r="492" spans="1:9" x14ac:dyDescent="0.25">
      <c r="A492" s="3"/>
      <c r="B492" s="3"/>
      <c r="C492" s="3"/>
      <c r="D492" s="3"/>
      <c r="E492" s="3"/>
      <c r="F492" s="3"/>
      <c r="G492" s="3"/>
      <c r="H492" s="3"/>
      <c r="I492" s="3"/>
    </row>
    <row r="493" spans="1:9" x14ac:dyDescent="0.25">
      <c r="A493" s="3"/>
      <c r="B493" s="3"/>
      <c r="C493" s="3"/>
      <c r="D493" s="3"/>
      <c r="E493" s="3"/>
      <c r="F493" s="3"/>
      <c r="G493" s="3"/>
      <c r="H493" s="3"/>
      <c r="I493" s="3"/>
    </row>
    <row r="494" spans="1:9" x14ac:dyDescent="0.25">
      <c r="A494" s="3"/>
      <c r="B494" s="3"/>
      <c r="C494" s="3"/>
      <c r="D494" s="3"/>
      <c r="E494" s="3"/>
      <c r="F494" s="3"/>
      <c r="G494" s="3"/>
      <c r="H494" s="3"/>
      <c r="I494" s="3"/>
    </row>
    <row r="495" spans="1:9" x14ac:dyDescent="0.25">
      <c r="A495" s="3"/>
      <c r="B495" s="3"/>
      <c r="C495" s="3"/>
      <c r="D495" s="3"/>
      <c r="E495" s="3"/>
      <c r="F495" s="3"/>
      <c r="G495" s="3"/>
      <c r="H495" s="3"/>
      <c r="I495" s="3"/>
    </row>
    <row r="496" spans="1:9" x14ac:dyDescent="0.25">
      <c r="A496" s="3"/>
      <c r="B496" s="3"/>
      <c r="C496" s="3"/>
      <c r="D496" s="3"/>
      <c r="E496" s="3"/>
      <c r="F496" s="3"/>
      <c r="G496" s="3"/>
      <c r="H496" s="3"/>
      <c r="I496" s="3"/>
    </row>
    <row r="497" spans="1:9" x14ac:dyDescent="0.25">
      <c r="A497" s="3"/>
      <c r="B497" s="3"/>
      <c r="C497" s="3"/>
      <c r="D497" s="3"/>
      <c r="E497" s="3"/>
      <c r="F497" s="3"/>
      <c r="G497" s="3"/>
      <c r="H497" s="3"/>
      <c r="I497" s="3"/>
    </row>
    <row r="498" spans="1:9" x14ac:dyDescent="0.25">
      <c r="A498" s="3"/>
      <c r="B498" s="3"/>
      <c r="C498" s="3"/>
      <c r="D498" s="3"/>
      <c r="E498" s="3"/>
      <c r="F498" s="3"/>
      <c r="G498" s="3"/>
      <c r="H498" s="3"/>
      <c r="I498" s="3"/>
    </row>
    <row r="499" spans="1:9" x14ac:dyDescent="0.25">
      <c r="A499" s="3"/>
      <c r="B499" s="3"/>
      <c r="C499" s="3"/>
      <c r="D499" s="3"/>
      <c r="E499" s="3"/>
      <c r="F499" s="3"/>
      <c r="G499" s="3"/>
      <c r="H499" s="3"/>
      <c r="I499" s="3"/>
    </row>
    <row r="500" spans="1:9" x14ac:dyDescent="0.25">
      <c r="A500" s="3"/>
      <c r="B500" s="3"/>
      <c r="C500" s="3"/>
      <c r="D500" s="3"/>
      <c r="E500" s="3"/>
      <c r="F500" s="3"/>
      <c r="G500" s="3"/>
      <c r="H500" s="3"/>
      <c r="I500" s="3"/>
    </row>
    <row r="501" spans="1:9" x14ac:dyDescent="0.25">
      <c r="A501" s="3"/>
      <c r="B501" s="3"/>
      <c r="C501" s="3"/>
      <c r="D501" s="3"/>
      <c r="E501" s="3"/>
      <c r="F501" s="3"/>
      <c r="G501" s="3"/>
      <c r="H501" s="3"/>
      <c r="I501" s="3"/>
    </row>
    <row r="502" spans="1:9" x14ac:dyDescent="0.25">
      <c r="A502" s="3"/>
      <c r="B502" s="3"/>
      <c r="C502" s="3"/>
      <c r="D502" s="3"/>
      <c r="E502" s="3"/>
      <c r="F502" s="3"/>
      <c r="G502" s="3"/>
      <c r="H502" s="3"/>
      <c r="I502" s="3"/>
    </row>
    <row r="503" spans="1:9" x14ac:dyDescent="0.25">
      <c r="A503" s="3"/>
      <c r="B503" s="3"/>
      <c r="C503" s="3"/>
      <c r="D503" s="3"/>
      <c r="E503" s="3"/>
      <c r="F503" s="3"/>
      <c r="G503" s="3"/>
      <c r="H503" s="3"/>
      <c r="I503" s="3"/>
    </row>
    <row r="504" spans="1:9" x14ac:dyDescent="0.25">
      <c r="A504" s="3"/>
      <c r="B504" s="3"/>
      <c r="C504" s="3"/>
      <c r="D504" s="3"/>
      <c r="E504" s="3"/>
      <c r="F504" s="3"/>
      <c r="G504" s="3"/>
      <c r="H504" s="3"/>
      <c r="I504" s="3"/>
    </row>
    <row r="505" spans="1:9" x14ac:dyDescent="0.25">
      <c r="A505" s="3"/>
      <c r="B505" s="3"/>
      <c r="C505" s="3"/>
      <c r="D505" s="3"/>
      <c r="E505" s="3"/>
      <c r="F505" s="3"/>
      <c r="G505" s="3"/>
      <c r="H505" s="3"/>
      <c r="I505" s="3"/>
    </row>
    <row r="506" spans="1:9" x14ac:dyDescent="0.25">
      <c r="A506" s="3"/>
      <c r="B506" s="3"/>
      <c r="C506" s="3"/>
      <c r="D506" s="3"/>
      <c r="E506" s="3"/>
      <c r="F506" s="3"/>
      <c r="G506" s="3"/>
      <c r="H506" s="3"/>
      <c r="I506" s="3"/>
    </row>
    <row r="507" spans="1:9" x14ac:dyDescent="0.25">
      <c r="A507" s="3"/>
      <c r="B507" s="3"/>
      <c r="C507" s="3"/>
      <c r="D507" s="3"/>
      <c r="E507" s="3"/>
      <c r="F507" s="3"/>
      <c r="G507" s="3"/>
      <c r="H507" s="3"/>
      <c r="I507" s="3"/>
    </row>
    <row r="508" spans="1:9" x14ac:dyDescent="0.25">
      <c r="A508" s="3"/>
      <c r="B508" s="3"/>
      <c r="C508" s="3"/>
      <c r="D508" s="3"/>
      <c r="E508" s="3"/>
      <c r="F508" s="3"/>
      <c r="G508" s="3"/>
      <c r="H508" s="3"/>
      <c r="I508" s="3"/>
    </row>
    <row r="509" spans="1:9" x14ac:dyDescent="0.25">
      <c r="A509" s="3"/>
      <c r="B509" s="3"/>
      <c r="C509" s="3"/>
      <c r="D509" s="3"/>
      <c r="E509" s="3"/>
      <c r="F509" s="3"/>
      <c r="G509" s="3"/>
      <c r="H509" s="3"/>
      <c r="I509" s="3"/>
    </row>
    <row r="510" spans="1:9" x14ac:dyDescent="0.25">
      <c r="A510" s="3"/>
      <c r="B510" s="3"/>
      <c r="C510" s="3"/>
      <c r="D510" s="3"/>
      <c r="E510" s="3"/>
      <c r="F510" s="3"/>
      <c r="G510" s="3"/>
      <c r="H510" s="3"/>
      <c r="I510" s="3"/>
    </row>
    <row r="511" spans="1:9" x14ac:dyDescent="0.25">
      <c r="A511" s="3"/>
      <c r="B511" s="3"/>
      <c r="C511" s="3"/>
      <c r="D511" s="3"/>
      <c r="E511" s="3"/>
      <c r="F511" s="3"/>
      <c r="G511" s="3"/>
      <c r="H511" s="3"/>
      <c r="I511" s="3"/>
    </row>
    <row r="512" spans="1:9" x14ac:dyDescent="0.25">
      <c r="A512" s="3"/>
      <c r="B512" s="3"/>
      <c r="C512" s="3"/>
      <c r="D512" s="3"/>
      <c r="E512" s="3"/>
      <c r="F512" s="3"/>
      <c r="G512" s="3"/>
      <c r="H512" s="3"/>
      <c r="I512" s="3"/>
    </row>
    <row r="513" spans="1:9" x14ac:dyDescent="0.25">
      <c r="A513" s="3"/>
      <c r="B513" s="3"/>
      <c r="C513" s="3"/>
      <c r="D513" s="3"/>
      <c r="E513" s="3"/>
      <c r="F513" s="3"/>
      <c r="G513" s="3"/>
      <c r="H513" s="3"/>
      <c r="I513" s="3"/>
    </row>
    <row r="514" spans="1:9" x14ac:dyDescent="0.25">
      <c r="A514" s="3"/>
      <c r="B514" s="3"/>
      <c r="C514" s="3"/>
      <c r="D514" s="3"/>
      <c r="E514" s="3"/>
      <c r="F514" s="3"/>
      <c r="G514" s="3"/>
      <c r="H514" s="3"/>
      <c r="I514" s="3"/>
    </row>
    <row r="515" spans="1:9" x14ac:dyDescent="0.25">
      <c r="A515" s="3"/>
      <c r="B515" s="3"/>
      <c r="C515" s="3"/>
      <c r="D515" s="3"/>
      <c r="E515" s="3"/>
      <c r="F515" s="3"/>
      <c r="G515" s="3"/>
      <c r="H515" s="3"/>
      <c r="I515" s="3"/>
    </row>
    <row r="516" spans="1:9" x14ac:dyDescent="0.25">
      <c r="A516" s="3"/>
      <c r="B516" s="3"/>
      <c r="C516" s="3"/>
      <c r="D516" s="3"/>
      <c r="E516" s="3"/>
      <c r="F516" s="3"/>
      <c r="G516" s="3"/>
      <c r="H516" s="3"/>
      <c r="I516" s="3"/>
    </row>
    <row r="517" spans="1:9" x14ac:dyDescent="0.25">
      <c r="A517" s="3"/>
      <c r="B517" s="3"/>
      <c r="C517" s="3"/>
      <c r="D517" s="3"/>
      <c r="E517" s="3"/>
      <c r="F517" s="3"/>
      <c r="G517" s="3"/>
      <c r="H517" s="3"/>
      <c r="I517" s="3"/>
    </row>
    <row r="518" spans="1:9" x14ac:dyDescent="0.25">
      <c r="A518" s="3"/>
      <c r="B518" s="3"/>
      <c r="C518" s="3"/>
      <c r="D518" s="3"/>
      <c r="E518" s="3"/>
      <c r="F518" s="3"/>
      <c r="G518" s="3"/>
      <c r="H518" s="3"/>
      <c r="I518" s="3"/>
    </row>
    <row r="519" spans="1:9" x14ac:dyDescent="0.25">
      <c r="A519" s="3"/>
      <c r="B519" s="3"/>
      <c r="C519" s="3"/>
      <c r="D519" s="3"/>
      <c r="E519" s="3"/>
      <c r="F519" s="3"/>
      <c r="G519" s="3"/>
      <c r="H519" s="3"/>
      <c r="I519" s="3"/>
    </row>
    <row r="520" spans="1:9" x14ac:dyDescent="0.25">
      <c r="A520" s="3"/>
      <c r="B520" s="3"/>
      <c r="C520" s="3"/>
      <c r="D520" s="3"/>
      <c r="E520" s="3"/>
      <c r="F520" s="3"/>
      <c r="G520" s="3"/>
      <c r="H520" s="3"/>
      <c r="I520" s="3"/>
    </row>
    <row r="521" spans="1:9" x14ac:dyDescent="0.25">
      <c r="A521" s="3"/>
      <c r="B521" s="3"/>
      <c r="C521" s="3"/>
      <c r="D521" s="3"/>
      <c r="E521" s="3"/>
      <c r="F521" s="3"/>
      <c r="G521" s="3"/>
      <c r="H521" s="3"/>
      <c r="I521" s="3"/>
    </row>
    <row r="522" spans="1:9" x14ac:dyDescent="0.25">
      <c r="A522" s="3"/>
      <c r="B522" s="3"/>
      <c r="C522" s="3"/>
      <c r="D522" s="3"/>
      <c r="E522" s="3"/>
      <c r="F522" s="3"/>
      <c r="G522" s="3"/>
      <c r="H522" s="3"/>
      <c r="I522" s="3"/>
    </row>
    <row r="523" spans="1:9" x14ac:dyDescent="0.25">
      <c r="A523" s="3"/>
      <c r="B523" s="3"/>
      <c r="C523" s="3"/>
      <c r="D523" s="3"/>
      <c r="E523" s="3"/>
      <c r="F523" s="3"/>
      <c r="G523" s="3"/>
      <c r="H523" s="3"/>
      <c r="I523" s="3"/>
    </row>
    <row r="524" spans="1:9" x14ac:dyDescent="0.25">
      <c r="A524" s="3"/>
      <c r="B524" s="3"/>
      <c r="C524" s="3"/>
      <c r="D524" s="3"/>
      <c r="E524" s="3"/>
      <c r="F524" s="3"/>
      <c r="G524" s="3"/>
      <c r="H524" s="3"/>
      <c r="I524" s="3"/>
    </row>
    <row r="525" spans="1:9" x14ac:dyDescent="0.25">
      <c r="A525" s="3"/>
      <c r="B525" s="3"/>
      <c r="C525" s="3"/>
      <c r="D525" s="3"/>
      <c r="E525" s="3"/>
      <c r="F525" s="3"/>
      <c r="G525" s="3"/>
      <c r="H525" s="3"/>
      <c r="I525" s="3"/>
    </row>
    <row r="526" spans="1:9" x14ac:dyDescent="0.25">
      <c r="A526" s="3"/>
      <c r="B526" s="3"/>
      <c r="C526" s="3"/>
      <c r="D526" s="3"/>
      <c r="E526" s="3"/>
      <c r="F526" s="3"/>
      <c r="G526" s="3"/>
      <c r="H526" s="3"/>
      <c r="I526" s="3"/>
    </row>
    <row r="527" spans="1:9" x14ac:dyDescent="0.25">
      <c r="A527" s="3"/>
      <c r="B527" s="3"/>
      <c r="C527" s="3"/>
      <c r="D527" s="3"/>
      <c r="E527" s="3"/>
      <c r="F527" s="3"/>
      <c r="G527" s="3"/>
      <c r="H527" s="3"/>
      <c r="I527" s="3"/>
    </row>
    <row r="528" spans="1:9" x14ac:dyDescent="0.25">
      <c r="A528" s="3"/>
      <c r="B528" s="3"/>
      <c r="C528" s="3"/>
      <c r="D528" s="3"/>
      <c r="E528" s="3"/>
      <c r="F528" s="3"/>
      <c r="G528" s="3"/>
      <c r="H528" s="3"/>
      <c r="I528" s="3"/>
    </row>
    <row r="529" spans="1:9" x14ac:dyDescent="0.25">
      <c r="A529" s="3"/>
      <c r="B529" s="3"/>
      <c r="C529" s="3"/>
      <c r="D529" s="3"/>
      <c r="E529" s="3"/>
      <c r="F529" s="3"/>
      <c r="G529" s="3"/>
      <c r="H529" s="3"/>
      <c r="I529" s="3"/>
    </row>
    <row r="530" spans="1:9" x14ac:dyDescent="0.25">
      <c r="A530" s="3"/>
      <c r="B530" s="3"/>
      <c r="C530" s="3"/>
      <c r="D530" s="3"/>
      <c r="E530" s="3"/>
      <c r="F530" s="3"/>
      <c r="G530" s="3"/>
      <c r="H530" s="3"/>
      <c r="I530" s="3"/>
    </row>
    <row r="531" spans="1:9" x14ac:dyDescent="0.25">
      <c r="A531" s="3"/>
      <c r="B531" s="3"/>
      <c r="C531" s="3"/>
      <c r="D531" s="3"/>
      <c r="E531" s="3"/>
      <c r="F531" s="3"/>
      <c r="G531" s="3"/>
      <c r="H531" s="3"/>
      <c r="I531" s="3"/>
    </row>
    <row r="532" spans="1:9" x14ac:dyDescent="0.25">
      <c r="A532" s="3"/>
      <c r="B532" s="3"/>
      <c r="C532" s="3"/>
      <c r="D532" s="3"/>
      <c r="E532" s="3"/>
      <c r="F532" s="3"/>
      <c r="G532" s="3"/>
      <c r="H532" s="3"/>
      <c r="I532" s="3"/>
    </row>
    <row r="533" spans="1:9" x14ac:dyDescent="0.25">
      <c r="A533" s="3"/>
      <c r="B533" s="3"/>
      <c r="C533" s="3"/>
      <c r="D533" s="3"/>
      <c r="E533" s="3"/>
      <c r="F533" s="3"/>
      <c r="G533" s="3"/>
      <c r="H533" s="3"/>
      <c r="I533" s="3"/>
    </row>
    <row r="534" spans="1:9" x14ac:dyDescent="0.25">
      <c r="A534" s="3"/>
      <c r="B534" s="3"/>
      <c r="C534" s="3"/>
      <c r="D534" s="3"/>
      <c r="E534" s="3"/>
      <c r="F534" s="3"/>
      <c r="G534" s="3"/>
      <c r="H534" s="3"/>
      <c r="I534" s="3"/>
    </row>
    <row r="535" spans="1:9" x14ac:dyDescent="0.25">
      <c r="A535" s="3"/>
      <c r="B535" s="3"/>
      <c r="C535" s="3"/>
      <c r="D535" s="3"/>
      <c r="E535" s="3"/>
      <c r="F535" s="3"/>
      <c r="G535" s="3"/>
      <c r="H535" s="3"/>
      <c r="I535" s="3"/>
    </row>
    <row r="536" spans="1:9" x14ac:dyDescent="0.25">
      <c r="A536" s="3"/>
      <c r="B536" s="3"/>
      <c r="C536" s="3"/>
      <c r="D536" s="3"/>
      <c r="E536" s="3"/>
      <c r="F536" s="3"/>
      <c r="G536" s="3"/>
      <c r="H536" s="3"/>
      <c r="I536" s="3"/>
    </row>
    <row r="537" spans="1:9" x14ac:dyDescent="0.25">
      <c r="A537" s="3"/>
      <c r="B537" s="3"/>
      <c r="C537" s="3"/>
      <c r="D537" s="3"/>
      <c r="E537" s="3"/>
      <c r="F537" s="3"/>
      <c r="G537" s="3"/>
      <c r="H537" s="3"/>
      <c r="I537" s="3"/>
    </row>
    <row r="538" spans="1:9" x14ac:dyDescent="0.25">
      <c r="A538" s="3"/>
      <c r="B538" s="3"/>
      <c r="C538" s="3"/>
      <c r="D538" s="3"/>
      <c r="E538" s="3"/>
      <c r="F538" s="3"/>
      <c r="G538" s="3"/>
      <c r="H538" s="3"/>
      <c r="I538" s="3"/>
    </row>
    <row r="539" spans="1:9" x14ac:dyDescent="0.25">
      <c r="A539" s="3"/>
      <c r="B539" s="3"/>
      <c r="C539" s="3"/>
      <c r="D539" s="3"/>
      <c r="E539" s="3"/>
      <c r="F539" s="3"/>
      <c r="G539" s="3"/>
      <c r="H539" s="3"/>
      <c r="I539" s="3"/>
    </row>
    <row r="540" spans="1:9" x14ac:dyDescent="0.25">
      <c r="A540" s="3"/>
      <c r="B540" s="3"/>
      <c r="C540" s="3"/>
      <c r="D540" s="3"/>
      <c r="E540" s="3"/>
      <c r="F540" s="3"/>
      <c r="G540" s="3"/>
      <c r="H540" s="3"/>
      <c r="I540" s="3"/>
    </row>
    <row r="541" spans="1:9" x14ac:dyDescent="0.25">
      <c r="A541" s="3"/>
      <c r="B541" s="3"/>
      <c r="C541" s="3"/>
      <c r="D541" s="3"/>
      <c r="E541" s="3"/>
      <c r="F541" s="3"/>
      <c r="G541" s="3"/>
      <c r="H541" s="3"/>
      <c r="I541" s="3"/>
    </row>
    <row r="542" spans="1:9" x14ac:dyDescent="0.25">
      <c r="A542" s="3"/>
      <c r="B542" s="3"/>
      <c r="C542" s="3"/>
      <c r="D542" s="3"/>
      <c r="E542" s="3"/>
      <c r="F542" s="3"/>
      <c r="G542" s="3"/>
      <c r="H542" s="3"/>
      <c r="I542" s="3"/>
    </row>
    <row r="543" spans="1:9" x14ac:dyDescent="0.25">
      <c r="A543" s="3"/>
      <c r="B543" s="3"/>
      <c r="C543" s="3"/>
      <c r="D543" s="3"/>
      <c r="E543" s="3"/>
      <c r="F543" s="3"/>
      <c r="G543" s="3"/>
      <c r="H543" s="3"/>
      <c r="I543" s="3"/>
    </row>
    <row r="544" spans="1:9" x14ac:dyDescent="0.25">
      <c r="A544" s="3"/>
      <c r="B544" s="3"/>
      <c r="C544" s="3"/>
      <c r="D544" s="3"/>
      <c r="E544" s="3"/>
      <c r="F544" s="3"/>
      <c r="G544" s="3"/>
      <c r="H544" s="3"/>
      <c r="I544" s="3"/>
    </row>
    <row r="545" spans="1:9" x14ac:dyDescent="0.25">
      <c r="A545" s="3"/>
      <c r="B545" s="3"/>
      <c r="C545" s="3"/>
      <c r="D545" s="3"/>
      <c r="E545" s="3"/>
      <c r="F545" s="3"/>
      <c r="G545" s="3"/>
      <c r="H545" s="3"/>
      <c r="I545" s="3"/>
    </row>
    <row r="546" spans="1:9" x14ac:dyDescent="0.25">
      <c r="A546" s="3"/>
      <c r="B546" s="3"/>
      <c r="C546" s="3"/>
      <c r="D546" s="3"/>
      <c r="E546" s="3"/>
      <c r="F546" s="3"/>
      <c r="G546" s="3"/>
      <c r="H546" s="3"/>
      <c r="I546" s="3"/>
    </row>
    <row r="547" spans="1:9" x14ac:dyDescent="0.25">
      <c r="A547" s="3"/>
      <c r="B547" s="3"/>
      <c r="C547" s="3"/>
      <c r="D547" s="3"/>
      <c r="E547" s="3"/>
      <c r="F547" s="3"/>
      <c r="G547" s="3"/>
      <c r="H547" s="3"/>
      <c r="I547" s="3"/>
    </row>
    <row r="548" spans="1:9" x14ac:dyDescent="0.25">
      <c r="A548" s="3"/>
      <c r="B548" s="3"/>
      <c r="C548" s="3"/>
      <c r="D548" s="3"/>
      <c r="E548" s="3"/>
      <c r="F548" s="3"/>
      <c r="G548" s="3"/>
      <c r="H548" s="3"/>
      <c r="I548" s="3"/>
    </row>
    <row r="549" spans="1:9" x14ac:dyDescent="0.25">
      <c r="A549" s="3"/>
      <c r="B549" s="3"/>
      <c r="C549" s="3"/>
      <c r="D549" s="3"/>
      <c r="E549" s="3"/>
      <c r="F549" s="3"/>
      <c r="G549" s="3"/>
      <c r="H549" s="3"/>
      <c r="I549" s="3"/>
    </row>
    <row r="550" spans="1:9" x14ac:dyDescent="0.25">
      <c r="A550" s="3"/>
      <c r="B550" s="3"/>
      <c r="C550" s="3"/>
      <c r="D550" s="3"/>
      <c r="E550" s="3"/>
      <c r="F550" s="3"/>
      <c r="G550" s="3"/>
      <c r="H550" s="3"/>
      <c r="I550" s="3"/>
    </row>
    <row r="551" spans="1:9" x14ac:dyDescent="0.25">
      <c r="A551" s="3"/>
      <c r="B551" s="3"/>
      <c r="C551" s="3"/>
      <c r="D551" s="3"/>
      <c r="E551" s="3"/>
      <c r="F551" s="3"/>
      <c r="G551" s="3"/>
      <c r="H551" s="3"/>
      <c r="I551" s="3"/>
    </row>
    <row r="552" spans="1:9" x14ac:dyDescent="0.25">
      <c r="A552" s="3"/>
      <c r="B552" s="3"/>
      <c r="C552" s="3"/>
      <c r="D552" s="3"/>
      <c r="E552" s="3"/>
      <c r="F552" s="3"/>
      <c r="G552" s="3"/>
      <c r="H552" s="3"/>
      <c r="I552" s="3"/>
    </row>
    <row r="553" spans="1:9" x14ac:dyDescent="0.25">
      <c r="A553" s="3"/>
      <c r="B553" s="3"/>
      <c r="C553" s="3"/>
      <c r="D553" s="3"/>
      <c r="E553" s="3"/>
      <c r="F553" s="3"/>
      <c r="G553" s="3"/>
      <c r="H553" s="3"/>
      <c r="I553" s="3"/>
    </row>
    <row r="554" spans="1:9" x14ac:dyDescent="0.25">
      <c r="A554" s="3"/>
      <c r="B554" s="3"/>
      <c r="C554" s="3"/>
      <c r="D554" s="3"/>
      <c r="E554" s="3"/>
      <c r="F554" s="3"/>
      <c r="G554" s="3"/>
      <c r="H554" s="3"/>
      <c r="I554" s="3"/>
    </row>
    <row r="555" spans="1:9" x14ac:dyDescent="0.25">
      <c r="A555" s="3"/>
      <c r="B555" s="3"/>
      <c r="C555" s="3"/>
      <c r="D555" s="3"/>
      <c r="E555" s="3"/>
      <c r="F555" s="3"/>
      <c r="G555" s="3"/>
      <c r="H555" s="3"/>
      <c r="I555" s="3"/>
    </row>
    <row r="556" spans="1:9" x14ac:dyDescent="0.25">
      <c r="A556" s="3"/>
      <c r="B556" s="3"/>
      <c r="C556" s="3"/>
      <c r="D556" s="3"/>
      <c r="E556" s="3"/>
      <c r="F556" s="3"/>
      <c r="G556" s="3"/>
      <c r="H556" s="3"/>
      <c r="I556" s="3"/>
    </row>
    <row r="557" spans="1:9" x14ac:dyDescent="0.25">
      <c r="A557" s="3"/>
      <c r="B557" s="3"/>
      <c r="C557" s="3"/>
      <c r="D557" s="3"/>
      <c r="E557" s="3"/>
      <c r="F557" s="3"/>
      <c r="G557" s="3"/>
      <c r="H557" s="3"/>
      <c r="I557" s="3"/>
    </row>
    <row r="558" spans="1:9" x14ac:dyDescent="0.25">
      <c r="A558" s="3"/>
      <c r="B558" s="3"/>
      <c r="C558" s="3"/>
      <c r="D558" s="3"/>
      <c r="E558" s="3"/>
      <c r="F558" s="3"/>
      <c r="G558" s="3"/>
      <c r="H558" s="3"/>
      <c r="I558" s="3"/>
    </row>
    <row r="559" spans="1:9" x14ac:dyDescent="0.25">
      <c r="A559" s="3"/>
      <c r="B559" s="3"/>
      <c r="C559" s="3"/>
      <c r="D559" s="3"/>
      <c r="E559" s="3"/>
      <c r="F559" s="3"/>
      <c r="G559" s="3"/>
      <c r="H559" s="3"/>
      <c r="I559" s="3"/>
    </row>
    <row r="560" spans="1:9" x14ac:dyDescent="0.25">
      <c r="A560" s="3"/>
      <c r="B560" s="3"/>
      <c r="C560" s="3"/>
      <c r="D560" s="3"/>
      <c r="E560" s="3"/>
      <c r="F560" s="3"/>
      <c r="G560" s="3"/>
      <c r="H560" s="3"/>
      <c r="I560" s="3"/>
    </row>
    <row r="561" spans="1:9" x14ac:dyDescent="0.25">
      <c r="A561" s="3"/>
      <c r="B561" s="3"/>
      <c r="C561" s="3"/>
      <c r="D561" s="3"/>
      <c r="E561" s="3"/>
      <c r="F561" s="3"/>
      <c r="G561" s="3"/>
      <c r="H561" s="3"/>
      <c r="I561" s="3"/>
    </row>
    <row r="562" spans="1:9" x14ac:dyDescent="0.25">
      <c r="A562" s="3"/>
      <c r="B562" s="3"/>
      <c r="C562" s="3"/>
      <c r="D562" s="3"/>
      <c r="E562" s="3"/>
      <c r="F562" s="3"/>
      <c r="G562" s="3"/>
      <c r="H562" s="3"/>
      <c r="I562" s="3"/>
    </row>
    <row r="563" spans="1:9" x14ac:dyDescent="0.25">
      <c r="A563" s="3"/>
      <c r="B563" s="3"/>
      <c r="C563" s="3"/>
      <c r="D563" s="3"/>
      <c r="E563" s="3"/>
      <c r="F563" s="3"/>
      <c r="G563" s="3"/>
      <c r="H563" s="3"/>
      <c r="I563" s="3"/>
    </row>
    <row r="564" spans="1:9" x14ac:dyDescent="0.25">
      <c r="A564" s="3"/>
      <c r="B564" s="3"/>
      <c r="C564" s="3"/>
      <c r="D564" s="3"/>
      <c r="E564" s="3"/>
      <c r="F564" s="3"/>
      <c r="G564" s="3"/>
      <c r="H564" s="3"/>
      <c r="I564" s="3"/>
    </row>
    <row r="565" spans="1:9" x14ac:dyDescent="0.25">
      <c r="A565" s="3"/>
      <c r="B565" s="3"/>
      <c r="C565" s="3"/>
      <c r="D565" s="3"/>
      <c r="E565" s="3"/>
      <c r="F565" s="3"/>
      <c r="G565" s="3"/>
      <c r="H565" s="3"/>
      <c r="I565" s="3"/>
    </row>
    <row r="566" spans="1:9" x14ac:dyDescent="0.25">
      <c r="A566" s="3"/>
      <c r="B566" s="3"/>
      <c r="C566" s="3"/>
      <c r="D566" s="3"/>
      <c r="E566" s="3"/>
      <c r="F566" s="3"/>
      <c r="G566" s="3"/>
      <c r="H566" s="3"/>
      <c r="I566" s="3"/>
    </row>
    <row r="567" spans="1:9" x14ac:dyDescent="0.25">
      <c r="A567" s="3"/>
      <c r="B567" s="3"/>
      <c r="C567" s="3"/>
      <c r="D567" s="3"/>
      <c r="E567" s="3"/>
      <c r="F567" s="3"/>
      <c r="G567" s="3"/>
      <c r="H567" s="3"/>
      <c r="I567" s="3"/>
    </row>
    <row r="568" spans="1:9" x14ac:dyDescent="0.25">
      <c r="A568" s="3"/>
      <c r="B568" s="3"/>
      <c r="C568" s="3"/>
      <c r="D568" s="3"/>
      <c r="E568" s="3"/>
      <c r="F568" s="3"/>
      <c r="G568" s="3"/>
      <c r="H568" s="3"/>
      <c r="I568" s="3"/>
    </row>
    <row r="569" spans="1:9" x14ac:dyDescent="0.25">
      <c r="A569" s="3"/>
      <c r="B569" s="3"/>
      <c r="C569" s="3"/>
      <c r="D569" s="3"/>
      <c r="E569" s="3"/>
      <c r="F569" s="3"/>
      <c r="G569" s="3"/>
      <c r="H569" s="3"/>
      <c r="I569" s="3"/>
    </row>
    <row r="570" spans="1:9" x14ac:dyDescent="0.25">
      <c r="A570" s="3"/>
      <c r="B570" s="3"/>
      <c r="C570" s="3"/>
      <c r="D570" s="3"/>
      <c r="E570" s="3"/>
      <c r="F570" s="3"/>
      <c r="G570" s="3"/>
      <c r="H570" s="3"/>
      <c r="I570" s="3"/>
    </row>
    <row r="571" spans="1:9" x14ac:dyDescent="0.25">
      <c r="A571" s="3"/>
      <c r="B571" s="3"/>
      <c r="C571" s="3"/>
      <c r="D571" s="3"/>
      <c r="E571" s="3"/>
      <c r="F571" s="3"/>
      <c r="G571" s="3"/>
      <c r="H571" s="3"/>
      <c r="I571" s="3"/>
    </row>
    <row r="572" spans="1:9" x14ac:dyDescent="0.25">
      <c r="A572" s="3"/>
      <c r="B572" s="3"/>
      <c r="C572" s="3"/>
      <c r="D572" s="3"/>
      <c r="E572" s="3"/>
      <c r="F572" s="3"/>
      <c r="G572" s="3"/>
      <c r="H572" s="3"/>
      <c r="I572" s="3"/>
    </row>
    <row r="573" spans="1:9" x14ac:dyDescent="0.25">
      <c r="A573" s="3"/>
      <c r="B573" s="3"/>
      <c r="C573" s="3"/>
      <c r="D573" s="3"/>
      <c r="E573" s="3"/>
      <c r="F573" s="3"/>
      <c r="G573" s="3"/>
      <c r="H573" s="3"/>
      <c r="I573" s="3"/>
    </row>
    <row r="574" spans="1:9" x14ac:dyDescent="0.25">
      <c r="A574" s="3"/>
      <c r="B574" s="3"/>
      <c r="C574" s="3"/>
      <c r="D574" s="3"/>
      <c r="E574" s="3"/>
      <c r="F574" s="3"/>
      <c r="G574" s="3"/>
      <c r="H574" s="3"/>
      <c r="I574" s="3"/>
    </row>
    <row r="575" spans="1:9" x14ac:dyDescent="0.25">
      <c r="A575" s="3"/>
      <c r="B575" s="3"/>
      <c r="C575" s="3"/>
      <c r="D575" s="3"/>
      <c r="E575" s="3"/>
      <c r="F575" s="3"/>
      <c r="G575" s="3"/>
      <c r="H575" s="3"/>
      <c r="I575" s="3"/>
    </row>
    <row r="576" spans="1:9" x14ac:dyDescent="0.25">
      <c r="A576" s="3"/>
      <c r="B576" s="3"/>
      <c r="C576" s="3"/>
      <c r="D576" s="3"/>
      <c r="E576" s="3"/>
      <c r="F576" s="3"/>
      <c r="G576" s="3"/>
      <c r="H576" s="3"/>
      <c r="I576" s="3"/>
    </row>
    <row r="577" spans="1:9" x14ac:dyDescent="0.25">
      <c r="A577" s="3"/>
      <c r="B577" s="3"/>
      <c r="C577" s="3"/>
      <c r="D577" s="3"/>
      <c r="E577" s="3"/>
      <c r="F577" s="3"/>
      <c r="G577" s="3"/>
      <c r="H577" s="3"/>
      <c r="I577" s="3"/>
    </row>
    <row r="578" spans="1:9" x14ac:dyDescent="0.25">
      <c r="A578" s="3"/>
      <c r="B578" s="3"/>
      <c r="C578" s="3"/>
      <c r="D578" s="3"/>
      <c r="E578" s="3"/>
      <c r="F578" s="3"/>
      <c r="G578" s="3"/>
      <c r="H578" s="3"/>
      <c r="I578" s="3"/>
    </row>
    <row r="579" spans="1:9" x14ac:dyDescent="0.25">
      <c r="A579" s="3"/>
      <c r="B579" s="3"/>
      <c r="C579" s="3"/>
      <c r="D579" s="3"/>
      <c r="E579" s="3"/>
      <c r="F579" s="3"/>
      <c r="G579" s="3"/>
      <c r="H579" s="3"/>
      <c r="I579" s="3"/>
    </row>
    <row r="580" spans="1:9" x14ac:dyDescent="0.25">
      <c r="A580" s="3"/>
      <c r="B580" s="3"/>
      <c r="C580" s="3"/>
      <c r="D580" s="3"/>
      <c r="E580" s="3"/>
      <c r="F580" s="3"/>
      <c r="G580" s="3"/>
      <c r="H580" s="3"/>
      <c r="I580" s="3"/>
    </row>
    <row r="581" spans="1:9" x14ac:dyDescent="0.25">
      <c r="A581" s="3"/>
      <c r="B581" s="3"/>
      <c r="C581" s="3"/>
      <c r="D581" s="3"/>
      <c r="E581" s="3"/>
      <c r="F581" s="3"/>
      <c r="G581" s="3"/>
      <c r="H581" s="3"/>
      <c r="I581" s="3"/>
    </row>
    <row r="582" spans="1:9" x14ac:dyDescent="0.25">
      <c r="A582" s="3"/>
      <c r="B582" s="3"/>
      <c r="C582" s="3"/>
      <c r="D582" s="3"/>
      <c r="E582" s="3"/>
      <c r="F582" s="3"/>
      <c r="G582" s="3"/>
      <c r="H582" s="3"/>
      <c r="I582" s="3"/>
    </row>
    <row r="583" spans="1:9" x14ac:dyDescent="0.25">
      <c r="A583" s="3"/>
      <c r="B583" s="3"/>
      <c r="C583" s="3"/>
      <c r="D583" s="3"/>
      <c r="E583" s="3"/>
      <c r="F583" s="3"/>
      <c r="G583" s="3"/>
      <c r="H583" s="3"/>
      <c r="I583" s="3"/>
    </row>
    <row r="584" spans="1:9" x14ac:dyDescent="0.25">
      <c r="A584" s="3"/>
      <c r="B584" s="3"/>
      <c r="C584" s="3"/>
      <c r="D584" s="3"/>
      <c r="E584" s="3"/>
      <c r="F584" s="3"/>
      <c r="G584" s="3"/>
      <c r="H584" s="3"/>
      <c r="I584" s="3"/>
    </row>
    <row r="585" spans="1:9" x14ac:dyDescent="0.25">
      <c r="A585" s="3"/>
      <c r="B585" s="3"/>
      <c r="C585" s="3"/>
      <c r="D585" s="3"/>
      <c r="E585" s="3"/>
      <c r="F585" s="3"/>
      <c r="G585" s="3"/>
      <c r="H585" s="3"/>
      <c r="I585" s="3"/>
    </row>
    <row r="586" spans="1:9" x14ac:dyDescent="0.25">
      <c r="A586" s="3"/>
      <c r="B586" s="3"/>
      <c r="C586" s="3"/>
      <c r="D586" s="3"/>
      <c r="E586" s="3"/>
      <c r="F586" s="3"/>
      <c r="G586" s="3"/>
      <c r="H586" s="3"/>
      <c r="I586" s="3"/>
    </row>
    <row r="587" spans="1:9" x14ac:dyDescent="0.25">
      <c r="A587" s="3"/>
      <c r="B587" s="3"/>
      <c r="C587" s="3"/>
      <c r="D587" s="3"/>
      <c r="E587" s="3"/>
      <c r="F587" s="3"/>
      <c r="G587" s="3"/>
      <c r="H587" s="3"/>
      <c r="I587" s="3"/>
    </row>
    <row r="588" spans="1:9" x14ac:dyDescent="0.25">
      <c r="A588" s="3"/>
      <c r="B588" s="3"/>
      <c r="C588" s="3"/>
      <c r="D588" s="3"/>
      <c r="E588" s="3"/>
      <c r="F588" s="3"/>
      <c r="G588" s="3"/>
      <c r="H588" s="3"/>
      <c r="I588" s="3"/>
    </row>
    <row r="589" spans="1:9" x14ac:dyDescent="0.25">
      <c r="A589" s="3"/>
      <c r="B589" s="3"/>
      <c r="C589" s="3"/>
      <c r="D589" s="3"/>
      <c r="E589" s="3"/>
      <c r="F589" s="3"/>
      <c r="G589" s="3"/>
      <c r="H589" s="3"/>
      <c r="I589" s="3"/>
    </row>
    <row r="590" spans="1:9" x14ac:dyDescent="0.25">
      <c r="A590" s="3"/>
      <c r="B590" s="3"/>
      <c r="C590" s="3"/>
      <c r="D590" s="3"/>
      <c r="E590" s="3"/>
      <c r="F590" s="3"/>
      <c r="G590" s="3"/>
      <c r="H590" s="3"/>
      <c r="I590" s="3"/>
    </row>
    <row r="591" spans="1:9" x14ac:dyDescent="0.25">
      <c r="A591" s="3"/>
      <c r="B591" s="3"/>
      <c r="C591" s="3"/>
      <c r="D591" s="3"/>
      <c r="E591" s="3"/>
      <c r="F591" s="3"/>
      <c r="G591" s="3"/>
      <c r="H591" s="3"/>
      <c r="I591" s="3"/>
    </row>
    <row r="592" spans="1:9" x14ac:dyDescent="0.25">
      <c r="A592" s="3"/>
      <c r="B592" s="3"/>
      <c r="C592" s="3"/>
      <c r="D592" s="3"/>
      <c r="E592" s="3"/>
      <c r="F592" s="3"/>
      <c r="G592" s="3"/>
      <c r="H592" s="3"/>
      <c r="I592" s="3"/>
    </row>
    <row r="593" spans="1:9" x14ac:dyDescent="0.25">
      <c r="A593" s="3"/>
      <c r="B593" s="3"/>
      <c r="C593" s="3"/>
      <c r="D593" s="3"/>
      <c r="E593" s="3"/>
      <c r="F593" s="3"/>
      <c r="G593" s="3"/>
      <c r="H593" s="3"/>
      <c r="I593" s="3"/>
    </row>
    <row r="594" spans="1:9" x14ac:dyDescent="0.25">
      <c r="A594" s="3"/>
      <c r="B594" s="3"/>
      <c r="C594" s="3"/>
      <c r="D594" s="3"/>
      <c r="E594" s="3"/>
      <c r="F594" s="3"/>
      <c r="G594" s="3"/>
      <c r="H594" s="3"/>
      <c r="I594" s="3"/>
    </row>
    <row r="595" spans="1:9" x14ac:dyDescent="0.25">
      <c r="A595" s="3"/>
      <c r="B595" s="3"/>
      <c r="C595" s="3"/>
      <c r="D595" s="3"/>
      <c r="E595" s="3"/>
      <c r="F595" s="3"/>
      <c r="G595" s="3"/>
      <c r="H595" s="3"/>
      <c r="I595" s="3"/>
    </row>
    <row r="596" spans="1:9" x14ac:dyDescent="0.25">
      <c r="A596" s="3"/>
      <c r="B596" s="3"/>
      <c r="C596" s="3"/>
      <c r="D596" s="3"/>
      <c r="E596" s="3"/>
      <c r="F596" s="3"/>
      <c r="G596" s="3"/>
      <c r="H596" s="3"/>
      <c r="I596" s="3"/>
    </row>
    <row r="597" spans="1:9" x14ac:dyDescent="0.25">
      <c r="A597" s="3"/>
      <c r="B597" s="3"/>
      <c r="C597" s="3"/>
      <c r="D597" s="3"/>
      <c r="E597" s="3"/>
      <c r="F597" s="3"/>
      <c r="G597" s="3"/>
      <c r="H597" s="3"/>
      <c r="I597" s="3"/>
    </row>
    <row r="598" spans="1:9" x14ac:dyDescent="0.25">
      <c r="A598" s="3"/>
      <c r="B598" s="3"/>
      <c r="C598" s="3"/>
      <c r="D598" s="3"/>
      <c r="E598" s="3"/>
      <c r="F598" s="3"/>
      <c r="G598" s="3"/>
      <c r="H598" s="3"/>
      <c r="I598" s="3"/>
    </row>
    <row r="599" spans="1:9" x14ac:dyDescent="0.25">
      <c r="A599" s="3"/>
      <c r="B599" s="3"/>
      <c r="C599" s="3"/>
      <c r="D599" s="3"/>
      <c r="E599" s="3"/>
      <c r="F599" s="3"/>
      <c r="G599" s="3"/>
      <c r="H599" s="3"/>
      <c r="I599" s="3"/>
    </row>
    <row r="600" spans="1:9" x14ac:dyDescent="0.25">
      <c r="A600" s="3"/>
      <c r="B600" s="3"/>
      <c r="C600" s="3"/>
      <c r="D600" s="3"/>
      <c r="E600" s="3"/>
      <c r="F600" s="3"/>
      <c r="G600" s="3"/>
      <c r="H600" s="3"/>
      <c r="I600" s="3"/>
    </row>
    <row r="601" spans="1:9" x14ac:dyDescent="0.25">
      <c r="A601" s="3"/>
      <c r="B601" s="3"/>
      <c r="C601" s="3"/>
      <c r="D601" s="3"/>
      <c r="E601" s="3"/>
      <c r="F601" s="3"/>
      <c r="G601" s="3"/>
      <c r="H601" s="3"/>
      <c r="I601" s="3"/>
    </row>
    <row r="602" spans="1:9" x14ac:dyDescent="0.25">
      <c r="A602" s="3"/>
      <c r="B602" s="3"/>
      <c r="C602" s="3"/>
      <c r="D602" s="3"/>
      <c r="E602" s="3"/>
      <c r="F602" s="3"/>
      <c r="G602" s="3"/>
      <c r="H602" s="3"/>
      <c r="I602" s="3"/>
    </row>
    <row r="603" spans="1:9" x14ac:dyDescent="0.25">
      <c r="A603" s="3"/>
      <c r="B603" s="3"/>
      <c r="C603" s="3"/>
      <c r="D603" s="3"/>
      <c r="E603" s="3"/>
      <c r="F603" s="3"/>
      <c r="G603" s="3"/>
      <c r="H603" s="3"/>
      <c r="I603" s="3"/>
    </row>
    <row r="604" spans="1:9" x14ac:dyDescent="0.25">
      <c r="A604" s="3"/>
      <c r="B604" s="3"/>
      <c r="C604" s="3"/>
      <c r="D604" s="3"/>
      <c r="E604" s="3"/>
      <c r="F604" s="3"/>
      <c r="G604" s="3"/>
      <c r="H604" s="3"/>
      <c r="I604" s="3"/>
    </row>
    <row r="605" spans="1:9" x14ac:dyDescent="0.25">
      <c r="A605" s="3"/>
      <c r="B605" s="3"/>
      <c r="C605" s="3"/>
      <c r="D605" s="3"/>
      <c r="E605" s="3"/>
      <c r="F605" s="3"/>
      <c r="G605" s="3"/>
      <c r="H605" s="3"/>
      <c r="I605" s="3"/>
    </row>
    <row r="606" spans="1:9" x14ac:dyDescent="0.25">
      <c r="A606" s="3"/>
      <c r="B606" s="3"/>
      <c r="C606" s="3"/>
      <c r="D606" s="3"/>
      <c r="E606" s="3"/>
      <c r="F606" s="3"/>
      <c r="G606" s="3"/>
      <c r="H606" s="3"/>
      <c r="I606" s="3"/>
    </row>
    <row r="607" spans="1:9" x14ac:dyDescent="0.25">
      <c r="A607" s="3"/>
      <c r="B607" s="3"/>
      <c r="C607" s="3"/>
      <c r="D607" s="3"/>
      <c r="E607" s="3"/>
      <c r="F607" s="3"/>
      <c r="G607" s="3"/>
      <c r="H607" s="3"/>
      <c r="I607" s="3"/>
    </row>
    <row r="608" spans="1:9" x14ac:dyDescent="0.25">
      <c r="A608" s="3"/>
      <c r="B608" s="3"/>
      <c r="C608" s="3"/>
      <c r="D608" s="3"/>
      <c r="E608" s="3"/>
      <c r="F608" s="3"/>
      <c r="G608" s="3"/>
      <c r="H608" s="3"/>
      <c r="I608" s="3"/>
    </row>
    <row r="609" spans="1:9" x14ac:dyDescent="0.25">
      <c r="A609" s="3"/>
      <c r="B609" s="3"/>
      <c r="C609" s="3"/>
      <c r="D609" s="3"/>
      <c r="E609" s="3"/>
      <c r="F609" s="3"/>
      <c r="G609" s="3"/>
      <c r="H609" s="3"/>
      <c r="I609" s="3"/>
    </row>
    <row r="610" spans="1:9" x14ac:dyDescent="0.25">
      <c r="A610" s="3"/>
      <c r="B610" s="3"/>
      <c r="C610" s="3"/>
      <c r="D610" s="3"/>
      <c r="E610" s="3"/>
      <c r="F610" s="3"/>
      <c r="G610" s="3"/>
      <c r="H610" s="3"/>
      <c r="I610" s="3"/>
    </row>
    <row r="611" spans="1:9" x14ac:dyDescent="0.25">
      <c r="A611" s="3"/>
      <c r="B611" s="3"/>
      <c r="C611" s="3"/>
      <c r="D611" s="3"/>
      <c r="E611" s="3"/>
      <c r="F611" s="3"/>
      <c r="G611" s="3"/>
      <c r="H611" s="3"/>
      <c r="I611" s="3"/>
    </row>
    <row r="612" spans="1:9" x14ac:dyDescent="0.25">
      <c r="A612" s="3"/>
      <c r="B612" s="3"/>
      <c r="C612" s="3"/>
      <c r="D612" s="3"/>
      <c r="E612" s="3"/>
      <c r="F612" s="3"/>
      <c r="G612" s="3"/>
      <c r="H612" s="3"/>
      <c r="I612" s="3"/>
    </row>
    <row r="613" spans="1:9" x14ac:dyDescent="0.25">
      <c r="A613" s="3"/>
      <c r="B613" s="3"/>
      <c r="C613" s="3"/>
      <c r="D613" s="3"/>
      <c r="E613" s="3"/>
      <c r="F613" s="3"/>
      <c r="G613" s="3"/>
      <c r="H613" s="3"/>
      <c r="I613" s="3"/>
    </row>
    <row r="614" spans="1:9" x14ac:dyDescent="0.25">
      <c r="A614" s="3"/>
      <c r="B614" s="3"/>
      <c r="C614" s="3"/>
      <c r="D614" s="3"/>
      <c r="E614" s="3"/>
      <c r="F614" s="3"/>
      <c r="G614" s="3"/>
      <c r="H614" s="3"/>
      <c r="I614" s="3"/>
    </row>
    <row r="615" spans="1:9" x14ac:dyDescent="0.25">
      <c r="A615" s="3"/>
      <c r="B615" s="3"/>
      <c r="C615" s="3"/>
      <c r="D615" s="3"/>
      <c r="E615" s="3"/>
      <c r="F615" s="3"/>
      <c r="G615" s="3"/>
      <c r="H615" s="3"/>
      <c r="I615" s="3"/>
    </row>
    <row r="616" spans="1:9" x14ac:dyDescent="0.25">
      <c r="A616" s="3"/>
      <c r="B616" s="3"/>
      <c r="C616" s="3"/>
      <c r="D616" s="3"/>
      <c r="E616" s="3"/>
      <c r="F616" s="3"/>
      <c r="G616" s="3"/>
      <c r="H616" s="3"/>
      <c r="I616" s="3"/>
    </row>
    <row r="617" spans="1:9" x14ac:dyDescent="0.25">
      <c r="A617" s="3"/>
      <c r="B617" s="3"/>
      <c r="C617" s="3"/>
      <c r="D617" s="3"/>
      <c r="E617" s="3"/>
      <c r="F617" s="3"/>
      <c r="G617" s="3"/>
      <c r="H617" s="3"/>
      <c r="I617" s="3"/>
    </row>
    <row r="618" spans="1:9" x14ac:dyDescent="0.25">
      <c r="A618" s="3"/>
      <c r="B618" s="3"/>
      <c r="C618" s="3"/>
      <c r="D618" s="3"/>
      <c r="E618" s="3"/>
      <c r="F618" s="3"/>
      <c r="G618" s="3"/>
      <c r="H618" s="3"/>
      <c r="I618" s="3"/>
    </row>
    <row r="619" spans="1:9" x14ac:dyDescent="0.25">
      <c r="A619" s="3"/>
      <c r="B619" s="3"/>
      <c r="C619" s="3"/>
      <c r="D619" s="3"/>
      <c r="E619" s="3"/>
      <c r="F619" s="3"/>
      <c r="G619" s="3"/>
      <c r="H619" s="3"/>
      <c r="I619" s="3"/>
    </row>
    <row r="620" spans="1:9" x14ac:dyDescent="0.25">
      <c r="A620" s="3"/>
      <c r="B620" s="3"/>
      <c r="C620" s="3"/>
      <c r="D620" s="3"/>
      <c r="E620" s="3"/>
      <c r="F620" s="3"/>
      <c r="G620" s="3"/>
      <c r="H620" s="3"/>
      <c r="I620" s="3"/>
    </row>
    <row r="621" spans="1:9" x14ac:dyDescent="0.25">
      <c r="A621" s="3"/>
      <c r="B621" s="3"/>
      <c r="C621" s="3"/>
      <c r="D621" s="3"/>
      <c r="E621" s="3"/>
      <c r="F621" s="3"/>
      <c r="G621" s="3"/>
      <c r="H621" s="3"/>
      <c r="I621" s="3"/>
    </row>
    <row r="622" spans="1:9" x14ac:dyDescent="0.25">
      <c r="A622" s="3"/>
      <c r="B622" s="3"/>
      <c r="C622" s="3"/>
      <c r="D622" s="3"/>
      <c r="E622" s="3"/>
      <c r="F622" s="3"/>
      <c r="G622" s="3"/>
      <c r="H622" s="3"/>
      <c r="I622" s="3"/>
    </row>
    <row r="623" spans="1:9" x14ac:dyDescent="0.25">
      <c r="A623" s="3"/>
      <c r="B623" s="3"/>
      <c r="C623" s="3"/>
      <c r="D623" s="3"/>
      <c r="E623" s="3"/>
      <c r="F623" s="3"/>
      <c r="G623" s="3"/>
      <c r="H623" s="3"/>
      <c r="I623" s="3"/>
    </row>
    <row r="624" spans="1:9" x14ac:dyDescent="0.25">
      <c r="A624" s="3"/>
      <c r="B624" s="3"/>
      <c r="C624" s="3"/>
      <c r="D624" s="3"/>
      <c r="E624" s="3"/>
      <c r="F624" s="3"/>
      <c r="G624" s="3"/>
      <c r="H624" s="3"/>
      <c r="I624" s="3"/>
    </row>
    <row r="625" spans="1:9" x14ac:dyDescent="0.25">
      <c r="A625" s="3"/>
      <c r="B625" s="3"/>
      <c r="C625" s="3"/>
      <c r="D625" s="3"/>
      <c r="E625" s="3"/>
      <c r="F625" s="3"/>
      <c r="G625" s="3"/>
      <c r="H625" s="3"/>
      <c r="I625" s="3"/>
    </row>
    <row r="626" spans="1:9" x14ac:dyDescent="0.25">
      <c r="A626" s="3"/>
      <c r="B626" s="3"/>
      <c r="C626" s="3"/>
      <c r="D626" s="3"/>
      <c r="E626" s="3"/>
      <c r="F626" s="3"/>
      <c r="G626" s="3"/>
      <c r="H626" s="3"/>
      <c r="I626" s="3"/>
    </row>
    <row r="627" spans="1:9" x14ac:dyDescent="0.25">
      <c r="A627" s="3"/>
      <c r="B627" s="3"/>
      <c r="C627" s="3"/>
      <c r="D627" s="3"/>
      <c r="E627" s="3"/>
      <c r="F627" s="3"/>
      <c r="G627" s="3"/>
      <c r="H627" s="3"/>
      <c r="I627" s="3"/>
    </row>
    <row r="628" spans="1:9" x14ac:dyDescent="0.25">
      <c r="A628" s="3"/>
      <c r="B628" s="3"/>
      <c r="C628" s="3"/>
      <c r="D628" s="3"/>
      <c r="E628" s="3"/>
      <c r="F628" s="3"/>
      <c r="G628" s="3"/>
      <c r="H628" s="3"/>
      <c r="I628" s="3"/>
    </row>
    <row r="629" spans="1:9" x14ac:dyDescent="0.25">
      <c r="A629" s="3"/>
      <c r="B629" s="3"/>
      <c r="C629" s="3"/>
      <c r="D629" s="3"/>
      <c r="E629" s="3"/>
      <c r="F629" s="3"/>
      <c r="G629" s="3"/>
      <c r="H629" s="3"/>
      <c r="I629" s="3"/>
    </row>
    <row r="630" spans="1:9" x14ac:dyDescent="0.25">
      <c r="A630" s="3"/>
      <c r="B630" s="3"/>
      <c r="C630" s="3"/>
      <c r="D630" s="3"/>
      <c r="E630" s="3"/>
      <c r="F630" s="3"/>
      <c r="G630" s="3"/>
      <c r="H630" s="3"/>
      <c r="I630" s="3"/>
    </row>
    <row r="631" spans="1:9" x14ac:dyDescent="0.25">
      <c r="A631" s="3"/>
      <c r="B631" s="3"/>
      <c r="C631" s="3"/>
      <c r="D631" s="3"/>
      <c r="E631" s="3"/>
      <c r="F631" s="3"/>
      <c r="G631" s="3"/>
      <c r="H631" s="3"/>
      <c r="I631" s="3"/>
    </row>
    <row r="632" spans="1:9" x14ac:dyDescent="0.25">
      <c r="A632" s="3"/>
      <c r="B632" s="3"/>
      <c r="C632" s="3"/>
      <c r="D632" s="3"/>
      <c r="E632" s="3"/>
      <c r="F632" s="3"/>
      <c r="G632" s="3"/>
      <c r="H632" s="3"/>
      <c r="I632" s="3"/>
    </row>
    <row r="633" spans="1:9" x14ac:dyDescent="0.25">
      <c r="A633" s="3"/>
      <c r="B633" s="3"/>
      <c r="C633" s="3"/>
      <c r="D633" s="3"/>
      <c r="E633" s="3"/>
      <c r="F633" s="3"/>
      <c r="G633" s="3"/>
      <c r="H633" s="3"/>
      <c r="I633" s="3"/>
    </row>
    <row r="634" spans="1:9" x14ac:dyDescent="0.25">
      <c r="A634" s="3"/>
      <c r="B634" s="3"/>
      <c r="C634" s="3"/>
      <c r="D634" s="3"/>
      <c r="E634" s="3"/>
      <c r="F634" s="3"/>
      <c r="G634" s="3"/>
      <c r="H634" s="3"/>
      <c r="I634" s="3"/>
    </row>
    <row r="635" spans="1:9" x14ac:dyDescent="0.25">
      <c r="A635" s="3"/>
      <c r="B635" s="3"/>
      <c r="C635" s="3"/>
      <c r="D635" s="3"/>
      <c r="E635" s="3"/>
      <c r="F635" s="3"/>
      <c r="G635" s="3"/>
      <c r="H635" s="3"/>
      <c r="I635" s="3"/>
    </row>
    <row r="636" spans="1:9" x14ac:dyDescent="0.25">
      <c r="A636" s="3"/>
      <c r="B636" s="3"/>
      <c r="C636" s="3"/>
      <c r="D636" s="3"/>
      <c r="E636" s="3"/>
      <c r="F636" s="3"/>
      <c r="G636" s="3"/>
      <c r="H636" s="3"/>
      <c r="I636" s="3"/>
    </row>
    <row r="637" spans="1:9" x14ac:dyDescent="0.25">
      <c r="A637" s="3"/>
      <c r="B637" s="3"/>
      <c r="C637" s="3"/>
      <c r="D637" s="3"/>
      <c r="E637" s="3"/>
      <c r="F637" s="3"/>
      <c r="G637" s="3"/>
      <c r="H637" s="3"/>
      <c r="I637" s="3"/>
    </row>
    <row r="638" spans="1:9" x14ac:dyDescent="0.25">
      <c r="A638" s="3"/>
      <c r="B638" s="3"/>
      <c r="C638" s="3"/>
      <c r="D638" s="3"/>
      <c r="E638" s="3"/>
      <c r="F638" s="3"/>
      <c r="G638" s="3"/>
      <c r="H638" s="3"/>
      <c r="I638" s="3"/>
    </row>
    <row r="639" spans="1:9" x14ac:dyDescent="0.25">
      <c r="A639" s="3"/>
      <c r="B639" s="3"/>
      <c r="C639" s="3"/>
      <c r="D639" s="3"/>
      <c r="E639" s="3"/>
      <c r="F639" s="3"/>
      <c r="G639" s="3"/>
      <c r="H639" s="3"/>
      <c r="I639" s="3"/>
    </row>
    <row r="640" spans="1:9" x14ac:dyDescent="0.25">
      <c r="A640" s="3"/>
      <c r="B640" s="3"/>
      <c r="C640" s="3"/>
      <c r="D640" s="3"/>
      <c r="E640" s="3"/>
      <c r="F640" s="3"/>
      <c r="G640" s="3"/>
      <c r="H640" s="3"/>
      <c r="I640" s="3"/>
    </row>
    <row r="641" spans="1:9" x14ac:dyDescent="0.25">
      <c r="A641" s="3"/>
      <c r="B641" s="3"/>
      <c r="C641" s="3"/>
      <c r="D641" s="3"/>
      <c r="E641" s="3"/>
      <c r="F641" s="3"/>
      <c r="G641" s="3"/>
      <c r="H641" s="3"/>
      <c r="I641" s="3"/>
    </row>
    <row r="642" spans="1:9" x14ac:dyDescent="0.25">
      <c r="A642" s="3"/>
      <c r="B642" s="3"/>
      <c r="C642" s="3"/>
      <c r="D642" s="3"/>
      <c r="E642" s="3"/>
      <c r="F642" s="3"/>
      <c r="G642" s="3"/>
      <c r="H642" s="3"/>
      <c r="I642" s="3"/>
    </row>
    <row r="643" spans="1:9" x14ac:dyDescent="0.25">
      <c r="A643" s="3"/>
      <c r="B643" s="3"/>
      <c r="C643" s="3"/>
      <c r="D643" s="3"/>
      <c r="E643" s="3"/>
      <c r="F643" s="3"/>
      <c r="G643" s="3"/>
      <c r="H643" s="3"/>
      <c r="I643" s="3"/>
    </row>
    <row r="644" spans="1:9" x14ac:dyDescent="0.25">
      <c r="A644" s="3"/>
      <c r="B644" s="3"/>
      <c r="C644" s="3"/>
      <c r="D644" s="3"/>
      <c r="E644" s="3"/>
      <c r="F644" s="3"/>
      <c r="G644" s="3"/>
      <c r="H644" s="3"/>
      <c r="I644" s="3"/>
    </row>
    <row r="645" spans="1:9" x14ac:dyDescent="0.25">
      <c r="A645" s="3"/>
      <c r="B645" s="3"/>
      <c r="C645" s="3"/>
      <c r="D645" s="3"/>
      <c r="E645" s="3"/>
      <c r="F645" s="3"/>
      <c r="G645" s="3"/>
      <c r="H645" s="3"/>
      <c r="I645" s="3"/>
    </row>
    <row r="646" spans="1:9" x14ac:dyDescent="0.25">
      <c r="A646" s="3"/>
      <c r="B646" s="3"/>
      <c r="C646" s="3"/>
      <c r="D646" s="3"/>
      <c r="E646" s="3"/>
      <c r="F646" s="3"/>
      <c r="G646" s="3"/>
      <c r="H646" s="3"/>
      <c r="I646" s="3"/>
    </row>
    <row r="647" spans="1:9" x14ac:dyDescent="0.25">
      <c r="A647" s="3"/>
      <c r="B647" s="3"/>
      <c r="C647" s="3"/>
      <c r="D647" s="3"/>
      <c r="E647" s="3"/>
      <c r="F647" s="3"/>
      <c r="G647" s="3"/>
      <c r="H647" s="3"/>
      <c r="I647" s="3"/>
    </row>
    <row r="648" spans="1:9" x14ac:dyDescent="0.25">
      <c r="A648" s="3"/>
      <c r="B648" s="3"/>
      <c r="C648" s="3"/>
      <c r="D648" s="3"/>
      <c r="E648" s="3"/>
      <c r="F648" s="3"/>
      <c r="G648" s="3"/>
      <c r="H648" s="3"/>
      <c r="I648" s="3"/>
    </row>
    <row r="649" spans="1:9" x14ac:dyDescent="0.25">
      <c r="A649" s="3"/>
      <c r="B649" s="3"/>
      <c r="C649" s="3"/>
      <c r="D649" s="3"/>
      <c r="E649" s="3"/>
      <c r="F649" s="3"/>
      <c r="G649" s="3"/>
      <c r="H649" s="3"/>
      <c r="I649" s="3"/>
    </row>
    <row r="650" spans="1:9" x14ac:dyDescent="0.25">
      <c r="A650" s="3"/>
      <c r="B650" s="3"/>
      <c r="C650" s="3"/>
      <c r="D650" s="3"/>
      <c r="E650" s="3"/>
      <c r="F650" s="3"/>
      <c r="G650" s="3"/>
      <c r="H650" s="3"/>
      <c r="I650" s="3"/>
    </row>
    <row r="651" spans="1:9" x14ac:dyDescent="0.25">
      <c r="A651" s="3"/>
      <c r="B651" s="3"/>
      <c r="C651" s="3"/>
      <c r="D651" s="3"/>
      <c r="E651" s="3"/>
      <c r="F651" s="3"/>
      <c r="G651" s="3"/>
      <c r="H651" s="3"/>
      <c r="I651" s="3"/>
    </row>
    <row r="652" spans="1:9" x14ac:dyDescent="0.25">
      <c r="A652" s="3"/>
      <c r="B652" s="3"/>
      <c r="C652" s="3"/>
      <c r="D652" s="3"/>
      <c r="E652" s="3"/>
      <c r="F652" s="3"/>
      <c r="G652" s="3"/>
      <c r="H652" s="3"/>
      <c r="I652" s="3"/>
    </row>
    <row r="653" spans="1:9" x14ac:dyDescent="0.25">
      <c r="A653" s="3"/>
      <c r="B653" s="3"/>
      <c r="C653" s="3"/>
      <c r="D653" s="3"/>
      <c r="E653" s="3"/>
      <c r="F653" s="3"/>
      <c r="G653" s="3"/>
      <c r="H653" s="3"/>
      <c r="I653" s="3"/>
    </row>
    <row r="654" spans="1:9" x14ac:dyDescent="0.25">
      <c r="A654" s="3"/>
      <c r="B654" s="3"/>
      <c r="C654" s="3"/>
      <c r="D654" s="3"/>
      <c r="E654" s="3"/>
      <c r="F654" s="3"/>
      <c r="G654" s="3"/>
      <c r="H654" s="3"/>
      <c r="I654" s="3"/>
    </row>
    <row r="655" spans="1:9" x14ac:dyDescent="0.25">
      <c r="A655" s="3"/>
      <c r="B655" s="3"/>
      <c r="C655" s="3"/>
      <c r="D655" s="3"/>
      <c r="E655" s="3"/>
      <c r="F655" s="3"/>
      <c r="G655" s="3"/>
      <c r="H655" s="3"/>
      <c r="I655" s="3"/>
    </row>
    <row r="656" spans="1:9" x14ac:dyDescent="0.25">
      <c r="A656" s="3"/>
      <c r="B656" s="3"/>
      <c r="C656" s="3"/>
      <c r="D656" s="3"/>
      <c r="E656" s="3"/>
      <c r="F656" s="3"/>
      <c r="G656" s="3"/>
      <c r="H656" s="3"/>
      <c r="I656" s="3"/>
    </row>
    <row r="657" spans="1:9" x14ac:dyDescent="0.25">
      <c r="A657" s="3"/>
      <c r="B657" s="3"/>
      <c r="C657" s="3"/>
      <c r="D657" s="3"/>
      <c r="E657" s="3"/>
      <c r="F657" s="3"/>
      <c r="G657" s="3"/>
      <c r="H657" s="3"/>
      <c r="I657" s="3"/>
    </row>
    <row r="658" spans="1:9" x14ac:dyDescent="0.25">
      <c r="A658" s="3"/>
      <c r="B658" s="3"/>
      <c r="C658" s="3"/>
      <c r="D658" s="3"/>
      <c r="E658" s="3"/>
      <c r="F658" s="3"/>
      <c r="G658" s="3"/>
      <c r="H658" s="3"/>
      <c r="I658" s="3"/>
    </row>
    <row r="659" spans="1:9" x14ac:dyDescent="0.25">
      <c r="A659" s="3"/>
      <c r="B659" s="3"/>
      <c r="C659" s="3"/>
      <c r="D659" s="3"/>
      <c r="E659" s="3"/>
      <c r="F659" s="3"/>
      <c r="G659" s="3"/>
      <c r="H659" s="3"/>
      <c r="I659" s="3"/>
    </row>
    <row r="660" spans="1:9" x14ac:dyDescent="0.25">
      <c r="A660" s="3"/>
      <c r="B660" s="3"/>
      <c r="C660" s="3"/>
      <c r="D660" s="3"/>
      <c r="E660" s="3"/>
      <c r="F660" s="3"/>
      <c r="G660" s="3"/>
      <c r="H660" s="3"/>
      <c r="I660" s="3"/>
    </row>
    <row r="661" spans="1:9" x14ac:dyDescent="0.25">
      <c r="A661" s="3"/>
      <c r="B661" s="3"/>
      <c r="C661" s="3"/>
      <c r="D661" s="3"/>
      <c r="E661" s="3"/>
      <c r="F661" s="3"/>
      <c r="G661" s="3"/>
      <c r="H661" s="3"/>
      <c r="I661" s="3"/>
    </row>
    <row r="662" spans="1:9" x14ac:dyDescent="0.25">
      <c r="A662" s="3"/>
      <c r="B662" s="3"/>
      <c r="C662" s="3"/>
      <c r="D662" s="3"/>
      <c r="E662" s="3"/>
      <c r="F662" s="3"/>
      <c r="G662" s="3"/>
      <c r="H662" s="3"/>
      <c r="I662" s="3"/>
    </row>
    <row r="663" spans="1:9" x14ac:dyDescent="0.25">
      <c r="A663" s="3"/>
      <c r="B663" s="3"/>
      <c r="C663" s="3"/>
      <c r="D663" s="3"/>
      <c r="E663" s="3"/>
      <c r="F663" s="3"/>
      <c r="G663" s="3"/>
      <c r="H663" s="3"/>
      <c r="I663" s="3"/>
    </row>
    <row r="664" spans="1:9" x14ac:dyDescent="0.25">
      <c r="A664" s="3"/>
      <c r="B664" s="3"/>
      <c r="C664" s="3"/>
      <c r="D664" s="3"/>
      <c r="E664" s="3"/>
      <c r="F664" s="3"/>
      <c r="G664" s="3"/>
      <c r="H664" s="3"/>
      <c r="I664" s="3"/>
    </row>
    <row r="665" spans="1:9" x14ac:dyDescent="0.25">
      <c r="A665" s="3"/>
      <c r="B665" s="3"/>
      <c r="C665" s="3"/>
      <c r="D665" s="3"/>
      <c r="E665" s="3"/>
      <c r="F665" s="3"/>
      <c r="G665" s="3"/>
      <c r="H665" s="3"/>
      <c r="I665" s="3"/>
    </row>
    <row r="666" spans="1:9" x14ac:dyDescent="0.25">
      <c r="A666" s="3"/>
      <c r="B666" s="3"/>
      <c r="C666" s="3"/>
      <c r="D666" s="3"/>
      <c r="E666" s="3"/>
      <c r="F666" s="3"/>
      <c r="G666" s="3"/>
      <c r="H666" s="3"/>
      <c r="I666" s="3"/>
    </row>
    <row r="667" spans="1:9" x14ac:dyDescent="0.25">
      <c r="A667" s="3"/>
      <c r="B667" s="3"/>
      <c r="C667" s="3"/>
      <c r="D667" s="3"/>
      <c r="E667" s="3"/>
      <c r="F667" s="3"/>
      <c r="G667" s="3"/>
      <c r="H667" s="3"/>
      <c r="I667" s="3"/>
    </row>
    <row r="668" spans="1:9" x14ac:dyDescent="0.25">
      <c r="A668" s="3"/>
      <c r="B668" s="3"/>
      <c r="C668" s="3"/>
      <c r="D668" s="3"/>
      <c r="E668" s="3"/>
      <c r="F668" s="3"/>
      <c r="G668" s="3"/>
      <c r="H668" s="3"/>
      <c r="I668" s="3"/>
    </row>
    <row r="669" spans="1:9" x14ac:dyDescent="0.25">
      <c r="A669" s="3"/>
      <c r="B669" s="3"/>
      <c r="C669" s="3"/>
      <c r="D669" s="3"/>
      <c r="E669" s="3"/>
      <c r="F669" s="3"/>
      <c r="G669" s="3"/>
      <c r="H669" s="3"/>
      <c r="I669" s="3"/>
    </row>
    <row r="670" spans="1:9" x14ac:dyDescent="0.25">
      <c r="A670" s="3"/>
      <c r="B670" s="3"/>
      <c r="C670" s="3"/>
      <c r="D670" s="3"/>
      <c r="E670" s="3"/>
      <c r="F670" s="3"/>
      <c r="G670" s="3"/>
      <c r="H670" s="3"/>
      <c r="I670" s="3"/>
    </row>
    <row r="671" spans="1:9" x14ac:dyDescent="0.25">
      <c r="A671" s="3"/>
      <c r="B671" s="3"/>
      <c r="C671" s="3"/>
      <c r="D671" s="3"/>
      <c r="E671" s="3"/>
      <c r="F671" s="3"/>
      <c r="G671" s="3"/>
      <c r="H671" s="3"/>
      <c r="I671" s="3"/>
    </row>
    <row r="672" spans="1:9" x14ac:dyDescent="0.25">
      <c r="A672" s="3"/>
      <c r="B672" s="3"/>
      <c r="C672" s="3"/>
      <c r="D672" s="3"/>
      <c r="E672" s="3"/>
      <c r="F672" s="3"/>
      <c r="G672" s="3"/>
      <c r="H672" s="3"/>
      <c r="I672" s="3"/>
    </row>
    <row r="673" spans="1:9" x14ac:dyDescent="0.25">
      <c r="A673" s="3"/>
      <c r="B673" s="3"/>
      <c r="C673" s="3"/>
      <c r="D673" s="3"/>
      <c r="E673" s="3"/>
      <c r="F673" s="3"/>
      <c r="G673" s="3"/>
      <c r="H673" s="3"/>
      <c r="I673" s="3"/>
    </row>
    <row r="674" spans="1:9" x14ac:dyDescent="0.25">
      <c r="A674" s="3"/>
      <c r="B674" s="3"/>
      <c r="C674" s="3"/>
      <c r="D674" s="3"/>
      <c r="E674" s="3"/>
      <c r="F674" s="3"/>
      <c r="G674" s="3"/>
      <c r="H674" s="3"/>
      <c r="I674" s="3"/>
    </row>
    <row r="675" spans="1:9" x14ac:dyDescent="0.25">
      <c r="A675" s="3"/>
      <c r="B675" s="3"/>
      <c r="C675" s="3"/>
      <c r="D675" s="3"/>
      <c r="E675" s="3"/>
      <c r="F675" s="3"/>
      <c r="G675" s="3"/>
      <c r="H675" s="3"/>
      <c r="I675" s="3"/>
    </row>
    <row r="676" spans="1:9" x14ac:dyDescent="0.25">
      <c r="A676" s="3"/>
      <c r="B676" s="3"/>
      <c r="C676" s="3"/>
      <c r="D676" s="3"/>
      <c r="E676" s="3"/>
      <c r="F676" s="3"/>
      <c r="G676" s="3"/>
      <c r="H676" s="3"/>
      <c r="I676" s="3"/>
    </row>
    <row r="677" spans="1:9" x14ac:dyDescent="0.25">
      <c r="A677" s="3"/>
      <c r="B677" s="3"/>
      <c r="C677" s="3"/>
      <c r="D677" s="3"/>
      <c r="E677" s="3"/>
      <c r="F677" s="3"/>
      <c r="G677" s="3"/>
      <c r="H677" s="3"/>
      <c r="I677" s="3"/>
    </row>
    <row r="678" spans="1:9" x14ac:dyDescent="0.25">
      <c r="A678" s="3"/>
      <c r="B678" s="3"/>
      <c r="C678" s="3"/>
      <c r="D678" s="3"/>
      <c r="E678" s="3"/>
      <c r="F678" s="3"/>
      <c r="G678" s="3"/>
      <c r="H678" s="3"/>
      <c r="I678" s="3"/>
    </row>
    <row r="679" spans="1:9" x14ac:dyDescent="0.25">
      <c r="A679" s="3"/>
      <c r="B679" s="3"/>
      <c r="C679" s="3"/>
      <c r="D679" s="3"/>
      <c r="E679" s="3"/>
      <c r="F679" s="3"/>
      <c r="G679" s="3"/>
      <c r="H679" s="3"/>
      <c r="I679" s="3"/>
    </row>
    <row r="680" spans="1:9" x14ac:dyDescent="0.25">
      <c r="A680" s="3"/>
      <c r="B680" s="3"/>
      <c r="C680" s="3"/>
      <c r="D680" s="3"/>
      <c r="E680" s="3"/>
      <c r="F680" s="3"/>
      <c r="G680" s="3"/>
      <c r="H680" s="3"/>
      <c r="I680" s="3"/>
    </row>
    <row r="681" spans="1:9" x14ac:dyDescent="0.25">
      <c r="A681" s="3"/>
      <c r="B681" s="3"/>
      <c r="C681" s="3"/>
      <c r="D681" s="3"/>
      <c r="E681" s="3"/>
      <c r="F681" s="3"/>
      <c r="G681" s="3"/>
      <c r="H681" s="3"/>
      <c r="I681" s="3"/>
    </row>
    <row r="682" spans="1:9" x14ac:dyDescent="0.25">
      <c r="A682" s="3"/>
      <c r="B682" s="3"/>
      <c r="C682" s="3"/>
      <c r="D682" s="3"/>
      <c r="E682" s="3"/>
      <c r="F682" s="3"/>
      <c r="G682" s="3"/>
      <c r="H682" s="3"/>
      <c r="I682" s="3"/>
    </row>
    <row r="683" spans="1:9" x14ac:dyDescent="0.25">
      <c r="A683" s="3"/>
      <c r="B683" s="3"/>
      <c r="C683" s="3"/>
      <c r="D683" s="3"/>
      <c r="E683" s="3"/>
      <c r="F683" s="3"/>
      <c r="G683" s="3"/>
      <c r="H683" s="3"/>
      <c r="I683" s="3"/>
    </row>
    <row r="684" spans="1:9" x14ac:dyDescent="0.25">
      <c r="A684" s="3"/>
      <c r="B684" s="3"/>
      <c r="C684" s="3"/>
      <c r="D684" s="3"/>
      <c r="E684" s="3"/>
      <c r="F684" s="3"/>
      <c r="G684" s="3"/>
      <c r="H684" s="3"/>
      <c r="I684" s="3"/>
    </row>
  </sheetData>
  <mergeCells count="83">
    <mergeCell ref="AN296:AP296"/>
    <mergeCell ref="AN298:AP298"/>
    <mergeCell ref="AH303:AI303"/>
    <mergeCell ref="AH305:AI305"/>
    <mergeCell ref="AH295:AI295"/>
    <mergeCell ref="AH297:AI297"/>
    <mergeCell ref="AH299:AI299"/>
    <mergeCell ref="AH301:AI301"/>
    <mergeCell ref="E11:H11"/>
    <mergeCell ref="I11:L11"/>
    <mergeCell ref="AN257:AR257"/>
    <mergeCell ref="AG221:AM221"/>
    <mergeCell ref="AO221:AQ221"/>
    <mergeCell ref="AG224:AK224"/>
    <mergeCell ref="AO224:AQ224"/>
    <mergeCell ref="AO254:AY254"/>
    <mergeCell ref="AO256:AT256"/>
    <mergeCell ref="AS224:AW224"/>
    <mergeCell ref="AO227:AQ227"/>
    <mergeCell ref="AG230:AL230"/>
    <mergeCell ref="AO230:AQ230"/>
    <mergeCell ref="AS233:AY233"/>
    <mergeCell ref="AW248:BA248"/>
    <mergeCell ref="AT230:AY230"/>
    <mergeCell ref="E8:H8"/>
    <mergeCell ref="I8:L8"/>
    <mergeCell ref="E9:H9"/>
    <mergeCell ref="I9:L9"/>
    <mergeCell ref="F10:H10"/>
    <mergeCell ref="J10:L10"/>
    <mergeCell ref="AV206:BA207"/>
    <mergeCell ref="AV212:BA212"/>
    <mergeCell ref="AV214:BA214"/>
    <mergeCell ref="AG220:AM220"/>
    <mergeCell ref="AO220:AQ220"/>
    <mergeCell ref="AJ217:AQ217"/>
    <mergeCell ref="AV216:BA216"/>
    <mergeCell ref="AW217:BA217"/>
    <mergeCell ref="AN206:AQ206"/>
    <mergeCell ref="AI216:AQ216"/>
    <mergeCell ref="AI214:AQ214"/>
    <mergeCell ref="AI212:AQ212"/>
    <mergeCell ref="AS237:AT237"/>
    <mergeCell ref="AV237:BA237"/>
    <mergeCell ref="AB239:AB240"/>
    <mergeCell ref="AY240:BA240"/>
    <mergeCell ref="AB231:AB232"/>
    <mergeCell ref="AG231:AL231"/>
    <mergeCell ref="AO231:AQ231"/>
    <mergeCell ref="AG232:AL232"/>
    <mergeCell ref="AO232:AQ232"/>
    <mergeCell ref="AT231:AY231"/>
    <mergeCell ref="AT232:AY232"/>
    <mergeCell ref="AY242:BA242"/>
    <mergeCell ref="AY244:BA244"/>
    <mergeCell ref="AT246:BA246"/>
    <mergeCell ref="AB247:AB248"/>
    <mergeCell ref="AT247:BA247"/>
    <mergeCell ref="AJ292:AK292"/>
    <mergeCell ref="AJ294:AK294"/>
    <mergeCell ref="AX258:AY258"/>
    <mergeCell ref="AX261:AY261"/>
    <mergeCell ref="AX263:AY263"/>
    <mergeCell ref="AN270:AP270"/>
    <mergeCell ref="AL266:AM266"/>
    <mergeCell ref="AI264:AN264"/>
    <mergeCell ref="AN272:AP272"/>
    <mergeCell ref="AN274:AP274"/>
    <mergeCell ref="AN276:AP276"/>
    <mergeCell ref="AN278:AP278"/>
    <mergeCell ref="AN288:AP288"/>
    <mergeCell ref="AN290:AP290"/>
    <mergeCell ref="AN292:AP292"/>
    <mergeCell ref="AN294:AP294"/>
    <mergeCell ref="I14:J14"/>
    <mergeCell ref="I15:J15"/>
    <mergeCell ref="I16:J16"/>
    <mergeCell ref="AJ288:AK288"/>
    <mergeCell ref="AJ290:AK290"/>
    <mergeCell ref="AB241:AB242"/>
    <mergeCell ref="AB235:AB236"/>
    <mergeCell ref="AG202:AM202"/>
    <mergeCell ref="AG203:AP203"/>
  </mergeCells>
  <pageMargins left="0.19685039370078741" right="0.11811023622047245" top="0.59055118110236227" bottom="0.15748031496062992"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SKV4805</vt:lpstr>
      <vt:lpstr>'SKV4805'!Utskriftsområde</vt:lpstr>
    </vt:vector>
  </TitlesOfParts>
  <Company>Compaq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Tingvall</dc:creator>
  <cp:lastModifiedBy>Tommy Tingvall</cp:lastModifiedBy>
  <cp:lastPrinted>2026-01-01T17:55:18Z</cp:lastPrinted>
  <dcterms:created xsi:type="dcterms:W3CDTF">1999-05-28T20:07:55Z</dcterms:created>
  <dcterms:modified xsi:type="dcterms:W3CDTF">2026-01-21T13:05:01Z</dcterms:modified>
</cp:coreProperties>
</file>